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Estimativa'!$A$1:$AK$27</definedName>
    <definedName name="Excel_BuiltIn_Print_Area" localSheetId="1">'DADOS e Estimativa'!$A$12:$AJ$26</definedName>
    <definedName name="Excel_BuiltIn_Print_Area" localSheetId="0">'DADOS e Estimativa'!$A$1:$AK$4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Estimativa'!$A$1:$IP$4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<sst xmlns="http://schemas.openxmlformats.org/spreadsheetml/2006/main" count="86" uniqueCount="55">
  <si>
    <t>Média ( - )</t>
  </si>
  <si>
    <t>Média ( + )</t>
  </si>
  <si>
    <t>Lote</t>
  </si>
  <si>
    <t>Item</t>
  </si>
  <si>
    <t>Descrição</t>
  </si>
  <si>
    <t>c</t>
  </si>
  <si>
    <t>qq</t>
  </si>
  <si>
    <t>x</t>
  </si>
  <si>
    <t>ss</t>
  </si>
  <si>
    <t>Média</t>
  </si>
  <si>
    <t>Desvio</t>
  </si>
  <si>
    <t>D. Padrão</t>
  </si>
  <si>
    <t>Tecparts</t>
  </si>
  <si>
    <t>Inforshop</t>
  </si>
  <si>
    <t>Aritmética</t>
  </si>
  <si>
    <t>Padrão</t>
  </si>
  <si>
    <t>Mínimo</t>
  </si>
  <si>
    <t>Máximo</t>
  </si>
  <si>
    <t>Qtde</t>
  </si>
  <si>
    <t>Unidade</t>
  </si>
  <si>
    <t>Aceitável</t>
  </si>
  <si>
    <t>1.1</t>
  </si>
  <si>
    <t>Cartucho de Toner – Lexmark MS610DN</t>
  </si>
  <si>
    <t>un.</t>
  </si>
  <si>
    <t>1.2</t>
  </si>
  <si>
    <t>Cilindro Fotocondutor MS610DN</t>
  </si>
  <si>
    <t>2.1</t>
  </si>
  <si>
    <t>2.2</t>
  </si>
  <si>
    <t>Valor</t>
  </si>
  <si>
    <t>Unitário Estimado</t>
  </si>
  <si>
    <t>subtotal</t>
  </si>
  <si>
    <t>1.1.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</si>
  <si>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</si>
  <si>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</si>
  <si>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</si>
  <si>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Cartucho de Toner – Lexmark MX421ADE</t>
  </si>
  <si>
    <t>Cilindor Fotocondutor – Lexmark MX421ADE</t>
  </si>
  <si>
    <t>BP 1</t>
  </si>
  <si>
    <t>BP 2</t>
  </si>
  <si>
    <t>Torino</t>
  </si>
  <si>
    <t>Internet</t>
  </si>
  <si>
    <t>Casaprint</t>
  </si>
  <si>
    <t>Creative</t>
  </si>
  <si>
    <t>Gomaq</t>
  </si>
  <si>
    <t>Inga</t>
  </si>
  <si>
    <t>Laseronline</t>
  </si>
  <si>
    <t>Mecsupri</t>
  </si>
  <si>
    <t>Tonervale</t>
  </si>
  <si>
    <t>Mag Luiza</t>
  </si>
  <si>
    <t xml:space="preserve">Port </t>
  </si>
  <si>
    <t>Westinfo</t>
  </si>
  <si>
    <t>Paradados</t>
  </si>
  <si>
    <t>Americanas</t>
  </si>
  <si>
    <t>BP= Banco de Preços</t>
  </si>
  <si>
    <t xml:space="preserve"> Internet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</si>
</sst>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32" xfId="0" applyNumberForma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right" vertical="center"/>
    </xf>
    <xf numFmtId="4" fontId="0" fillId="34" borderId="22" xfId="0" applyNumberFormat="1" applyFill="1" applyBorder="1" applyAlignment="1">
      <alignment horizontal="right" vertical="center"/>
    </xf>
    <xf numFmtId="4" fontId="0" fillId="34" borderId="24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36" xfId="0" applyBorder="1" applyAlignment="1">
      <alignment/>
    </xf>
    <xf numFmtId="165" fontId="0" fillId="0" borderId="36" xfId="60" applyNumberFormat="1" applyFont="1" applyFill="1" applyBorder="1" applyAlignment="1" applyProtection="1">
      <alignment/>
      <protection/>
    </xf>
    <xf numFmtId="0" fontId="2" fillId="33" borderId="37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" fontId="0" fillId="0" borderId="39" xfId="60" applyNumberFormat="1" applyFont="1" applyFill="1" applyBorder="1" applyAlignment="1" applyProtection="1">
      <alignment horizontal="center" vertical="center" wrapText="1"/>
      <protection/>
    </xf>
    <xf numFmtId="1" fontId="0" fillId="0" borderId="40" xfId="60" applyNumberFormat="1" applyFont="1" applyFill="1" applyBorder="1" applyAlignment="1" applyProtection="1">
      <alignment horizontal="center" vertical="center" wrapText="1"/>
      <protection/>
    </xf>
    <xf numFmtId="4" fontId="0" fillId="0" borderId="32" xfId="0" applyNumberForma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/>
    </xf>
    <xf numFmtId="0" fontId="0" fillId="0" borderId="41" xfId="0" applyBorder="1" applyAlignment="1">
      <alignment/>
    </xf>
    <xf numFmtId="165" fontId="2" fillId="0" borderId="41" xfId="6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2" fontId="2" fillId="33" borderId="43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right" vertical="center"/>
    </xf>
    <xf numFmtId="4" fontId="0" fillId="34" borderId="45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53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" fontId="3" fillId="0" borderId="54" xfId="0" applyNumberFormat="1" applyFont="1" applyBorder="1" applyAlignment="1">
      <alignment horizontal="center" vertical="center"/>
    </xf>
    <xf numFmtId="1" fontId="3" fillId="34" borderId="55" xfId="0" applyNumberFormat="1" applyFont="1" applyFill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33" xfId="60" applyNumberFormat="1" applyFont="1" applyFill="1" applyBorder="1" applyAlignment="1" applyProtection="1">
      <alignment horizontal="center" vertical="center"/>
      <protection/>
    </xf>
    <xf numFmtId="0" fontId="0" fillId="34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11" xfId="60" applyNumberFormat="1" applyFont="1" applyFill="1" applyBorder="1" applyAlignment="1" applyProtection="1">
      <alignment horizontal="center" vertical="center"/>
      <protection/>
    </xf>
    <xf numFmtId="0" fontId="0" fillId="34" borderId="18" xfId="60" applyNumberFormat="1" applyFont="1" applyFill="1" applyBorder="1" applyAlignment="1" applyProtection="1">
      <alignment horizontal="center" vertical="center"/>
      <protection/>
    </xf>
    <xf numFmtId="0" fontId="0" fillId="0" borderId="18" xfId="60" applyNumberFormat="1" applyFont="1" applyFill="1" applyBorder="1" applyAlignment="1" applyProtection="1">
      <alignment horizontal="center" vertical="center"/>
      <protection/>
    </xf>
    <xf numFmtId="0" fontId="0" fillId="0" borderId="53" xfId="6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 horizontal="right" vertical="center"/>
    </xf>
    <xf numFmtId="4" fontId="0" fillId="34" borderId="20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57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34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58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49" xfId="60" applyFont="1" applyFill="1" applyBorder="1" applyAlignment="1" applyProtection="1">
      <alignment horizontal="right" vertical="center"/>
      <protection/>
    </xf>
    <xf numFmtId="164" fontId="0" fillId="0" borderId="59" xfId="60" applyFont="1" applyFill="1" applyBorder="1" applyAlignment="1" applyProtection="1">
      <alignment horizontal="right" vertical="center"/>
      <protection/>
    </xf>
    <xf numFmtId="4" fontId="0" fillId="34" borderId="49" xfId="0" applyNumberFormat="1" applyFont="1" applyFill="1" applyBorder="1" applyAlignment="1">
      <alignment horizontal="right" vertical="center"/>
    </xf>
    <xf numFmtId="164" fontId="0" fillId="35" borderId="49" xfId="60" applyFont="1" applyFill="1" applyBorder="1" applyAlignment="1" applyProtection="1">
      <alignment horizontal="right" vertical="center"/>
      <protection/>
    </xf>
    <xf numFmtId="164" fontId="0" fillId="35" borderId="60" xfId="60" applyFont="1" applyFill="1" applyBorder="1" applyAlignment="1" applyProtection="1">
      <alignment horizontal="right" vertical="center"/>
      <protection/>
    </xf>
    <xf numFmtId="164" fontId="0" fillId="0" borderId="60" xfId="60" applyFont="1" applyFill="1" applyBorder="1" applyAlignment="1" applyProtection="1">
      <alignment horizontal="right" vertical="center"/>
      <protection/>
    </xf>
    <xf numFmtId="164" fontId="0" fillId="0" borderId="61" xfId="60" applyFont="1" applyFill="1" applyBorder="1" applyAlignment="1" applyProtection="1">
      <alignment horizontal="right" vertical="center"/>
      <protection/>
    </xf>
    <xf numFmtId="164" fontId="0" fillId="0" borderId="62" xfId="6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" fontId="0" fillId="0" borderId="63" xfId="60" applyNumberFormat="1" applyFont="1" applyFill="1" applyBorder="1" applyAlignment="1" applyProtection="1">
      <alignment horizontal="center" vertical="center" wrapText="1"/>
      <protection/>
    </xf>
    <xf numFmtId="4" fontId="0" fillId="0" borderId="63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166" fontId="5" fillId="33" borderId="64" xfId="0" applyNumberFormat="1" applyFont="1" applyFill="1" applyBorder="1" applyAlignment="1">
      <alignment horizontal="center" vertical="center"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421875" style="0" customWidth="1"/>
    <col min="2" max="2" width="9.421875" style="0" customWidth="1"/>
    <col min="3" max="3" width="48.57421875" style="0" customWidth="1"/>
    <col min="4" max="4" width="6.57421875" style="1" customWidth="1"/>
    <col min="5" max="5" width="8.8515625" style="1" customWidth="1"/>
    <col min="6" max="6" width="11.00390625" style="0" customWidth="1"/>
    <col min="7" max="8" width="11.421875" style="0" customWidth="1"/>
    <col min="9" max="10" width="10.57421875" style="0" customWidth="1"/>
    <col min="11" max="11" width="10.140625" style="0" customWidth="1"/>
    <col min="12" max="12" width="9.140625" style="0" customWidth="1"/>
    <col min="13" max="13" width="8.421875" style="0" customWidth="1"/>
    <col min="14" max="14" width="8.140625" style="0" customWidth="1"/>
    <col min="15" max="15" width="12.140625" style="0" customWidth="1"/>
    <col min="16" max="16" width="9.57421875" style="0" customWidth="1"/>
    <col min="17" max="18" width="10.421875" style="0" customWidth="1"/>
    <col min="19" max="19" width="8.7109375" style="0" customWidth="1"/>
    <col min="20" max="20" width="10.421875" style="0" customWidth="1"/>
    <col min="21" max="21" width="11.7109375" style="0" customWidth="1"/>
    <col min="22" max="22" width="10.421875" style="0" customWidth="1"/>
    <col min="23" max="31" width="0" style="0" hidden="1" customWidth="1"/>
    <col min="32" max="32" width="0.2890625" style="0" customWidth="1"/>
    <col min="33" max="33" width="2.57421875" style="0" hidden="1" customWidth="1"/>
    <col min="34" max="34" width="12.57421875" style="0" customWidth="1"/>
    <col min="35" max="35" width="12.7109375" style="0" customWidth="1"/>
    <col min="36" max="36" width="9.8515625" style="0" customWidth="1"/>
    <col min="37" max="38" width="12.7109375" style="0" customWidth="1"/>
    <col min="39" max="39" width="14.421875" style="0" customWidth="1"/>
    <col min="41" max="41" width="13.8515625" style="0" customWidth="1"/>
  </cols>
  <sheetData>
    <row r="1" spans="1:38" ht="12.75">
      <c r="A1" s="132"/>
      <c r="B1" s="2"/>
      <c r="C1" s="3"/>
      <c r="D1" s="4"/>
      <c r="E1" s="5"/>
      <c r="F1" s="3"/>
      <c r="G1" s="7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6"/>
      <c r="X1" s="7"/>
      <c r="Y1" s="7"/>
      <c r="Z1" s="7"/>
      <c r="AA1" s="7"/>
      <c r="AB1" s="7"/>
      <c r="AC1" s="7"/>
      <c r="AD1" s="7"/>
      <c r="AE1" s="7"/>
      <c r="AF1" s="7"/>
      <c r="AG1" s="6"/>
      <c r="AH1" s="8"/>
      <c r="AI1" s="8"/>
      <c r="AJ1" s="8" t="s">
        <v>0</v>
      </c>
      <c r="AK1" s="8" t="s">
        <v>1</v>
      </c>
      <c r="AL1" s="9"/>
    </row>
    <row r="2" spans="1:38" ht="25.5">
      <c r="A2" s="16" t="s">
        <v>2</v>
      </c>
      <c r="B2" s="10" t="s">
        <v>3</v>
      </c>
      <c r="C2" s="11" t="s">
        <v>4</v>
      </c>
      <c r="D2" s="12"/>
      <c r="E2" s="13"/>
      <c r="F2" s="14"/>
      <c r="G2" s="78"/>
      <c r="H2" s="83"/>
      <c r="I2" s="83"/>
      <c r="J2" s="83"/>
      <c r="K2" s="83" t="s">
        <v>41</v>
      </c>
      <c r="L2" s="83" t="s">
        <v>42</v>
      </c>
      <c r="M2" s="83" t="s">
        <v>43</v>
      </c>
      <c r="N2" s="83" t="s">
        <v>44</v>
      </c>
      <c r="O2" s="83" t="s">
        <v>45</v>
      </c>
      <c r="P2" s="83" t="s">
        <v>46</v>
      </c>
      <c r="Q2" s="83" t="s">
        <v>47</v>
      </c>
      <c r="R2" s="83" t="s">
        <v>48</v>
      </c>
      <c r="S2" s="83" t="s">
        <v>49</v>
      </c>
      <c r="T2" s="83" t="s">
        <v>50</v>
      </c>
      <c r="U2" s="83" t="s">
        <v>52</v>
      </c>
      <c r="V2" s="83" t="s">
        <v>51</v>
      </c>
      <c r="W2" s="81" t="s">
        <v>5</v>
      </c>
      <c r="X2" s="14" t="s">
        <v>6</v>
      </c>
      <c r="Y2" s="14" t="s">
        <v>6</v>
      </c>
      <c r="Z2" s="14" t="s">
        <v>6</v>
      </c>
      <c r="AA2" s="14" t="s">
        <v>6</v>
      </c>
      <c r="AB2" s="14" t="s">
        <v>6</v>
      </c>
      <c r="AC2" s="14" t="s">
        <v>7</v>
      </c>
      <c r="AD2" s="14" t="s">
        <v>6</v>
      </c>
      <c r="AE2" s="14" t="s">
        <v>6</v>
      </c>
      <c r="AF2" s="14" t="s">
        <v>6</v>
      </c>
      <c r="AG2" s="15" t="s">
        <v>8</v>
      </c>
      <c r="AH2" s="16" t="s">
        <v>9</v>
      </c>
      <c r="AI2" s="16" t="s">
        <v>10</v>
      </c>
      <c r="AJ2" s="16" t="s">
        <v>11</v>
      </c>
      <c r="AK2" s="16" t="s">
        <v>11</v>
      </c>
      <c r="AL2" s="9"/>
    </row>
    <row r="3" spans="1:38" ht="12.75">
      <c r="A3" s="16"/>
      <c r="B3" s="10"/>
      <c r="C3" s="11"/>
      <c r="D3" s="12"/>
      <c r="E3" s="17"/>
      <c r="F3" s="11" t="s">
        <v>12</v>
      </c>
      <c r="G3" s="79" t="s">
        <v>13</v>
      </c>
      <c r="H3" s="84" t="s">
        <v>39</v>
      </c>
      <c r="I3" s="84" t="s">
        <v>37</v>
      </c>
      <c r="J3" s="84" t="s">
        <v>38</v>
      </c>
      <c r="K3" s="84" t="s">
        <v>40</v>
      </c>
      <c r="L3" s="84" t="s">
        <v>40</v>
      </c>
      <c r="M3" s="84" t="s">
        <v>40</v>
      </c>
      <c r="N3" s="84" t="s">
        <v>40</v>
      </c>
      <c r="O3" s="83" t="s">
        <v>54</v>
      </c>
      <c r="P3" s="84" t="s">
        <v>40</v>
      </c>
      <c r="Q3" s="84" t="s">
        <v>40</v>
      </c>
      <c r="R3" s="84" t="s">
        <v>40</v>
      </c>
      <c r="S3" s="84" t="s">
        <v>40</v>
      </c>
      <c r="T3" s="84" t="s">
        <v>40</v>
      </c>
      <c r="U3" s="84" t="s">
        <v>40</v>
      </c>
      <c r="V3" s="84" t="s">
        <v>40</v>
      </c>
      <c r="W3" s="18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16" t="s">
        <v>14</v>
      </c>
      <c r="AI3" s="16" t="s">
        <v>15</v>
      </c>
      <c r="AJ3" s="16" t="s">
        <v>16</v>
      </c>
      <c r="AK3" s="16" t="s">
        <v>17</v>
      </c>
      <c r="AL3" s="9"/>
    </row>
    <row r="4" spans="1:39" ht="13.5" thickBot="1">
      <c r="A4" s="27"/>
      <c r="B4" s="21"/>
      <c r="C4" s="22"/>
      <c r="D4" s="23" t="s">
        <v>18</v>
      </c>
      <c r="E4" s="24" t="s">
        <v>19</v>
      </c>
      <c r="F4" s="22"/>
      <c r="G4" s="80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7"/>
      <c r="X4" s="26"/>
      <c r="Y4" s="26"/>
      <c r="Z4" s="26"/>
      <c r="AA4" s="26"/>
      <c r="AB4" s="26"/>
      <c r="AC4" s="26"/>
      <c r="AD4" s="26"/>
      <c r="AE4" s="26"/>
      <c r="AF4" s="26"/>
      <c r="AG4" s="25"/>
      <c r="AH4" s="27"/>
      <c r="AI4" s="27"/>
      <c r="AJ4" s="27" t="s">
        <v>20</v>
      </c>
      <c r="AK4" s="27" t="s">
        <v>20</v>
      </c>
      <c r="AL4" s="9"/>
      <c r="AM4" s="28"/>
    </row>
    <row r="5" spans="1:40" ht="19.5" customHeight="1">
      <c r="A5" s="133">
        <v>1</v>
      </c>
      <c r="B5" s="91" t="s">
        <v>21</v>
      </c>
      <c r="C5" s="95" t="s">
        <v>22</v>
      </c>
      <c r="D5" s="101">
        <v>1500</v>
      </c>
      <c r="E5" s="98" t="s">
        <v>23</v>
      </c>
      <c r="F5" s="29">
        <v>1097.14</v>
      </c>
      <c r="G5" s="73">
        <v>980</v>
      </c>
      <c r="H5" s="30">
        <v>670</v>
      </c>
      <c r="I5" s="29">
        <v>853</v>
      </c>
      <c r="J5" s="88">
        <v>684</v>
      </c>
      <c r="K5" s="109">
        <v>949</v>
      </c>
      <c r="L5" s="88">
        <v>643.1</v>
      </c>
      <c r="M5" s="88">
        <v>785.48</v>
      </c>
      <c r="N5" s="88">
        <v>643</v>
      </c>
      <c r="O5" s="88">
        <v>543.27</v>
      </c>
      <c r="P5" s="88">
        <v>522.1</v>
      </c>
      <c r="Q5" s="88">
        <v>1205.07</v>
      </c>
      <c r="R5" s="88"/>
      <c r="S5" s="88"/>
      <c r="T5" s="88"/>
      <c r="U5" s="88"/>
      <c r="V5" s="105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114">
        <f>IF(SUM(F5:AG5)&gt;0,ROUND(AVERAGE(F5:AG5),2),"")</f>
        <v>797.93</v>
      </c>
      <c r="AI5" s="114">
        <f>IF(COUNTA(F5:AG5)=1,AH5,(IF(SUM(F5:AG5)&gt;0,ROUND(STDEV(F5:AG5),2),"")))</f>
        <v>220.06</v>
      </c>
      <c r="AJ5" s="114">
        <f>IF(SUM(AH5:AI5)&gt;0,AH5-AI5,"")</f>
        <v>577.8699999999999</v>
      </c>
      <c r="AK5" s="115">
        <f>IF(SUM(AH5:AI5)&gt;0,SUM(AH5:AI5),"")</f>
        <v>1017.99</v>
      </c>
      <c r="AL5" s="33"/>
      <c r="AM5" s="34"/>
      <c r="AN5" s="33"/>
    </row>
    <row r="6" spans="1:40" ht="19.5" customHeight="1">
      <c r="A6" s="134"/>
      <c r="B6" s="92" t="s">
        <v>24</v>
      </c>
      <c r="C6" s="96" t="s">
        <v>25</v>
      </c>
      <c r="D6" s="102">
        <v>1000</v>
      </c>
      <c r="E6" s="99" t="s">
        <v>23</v>
      </c>
      <c r="F6" s="35">
        <v>411.16</v>
      </c>
      <c r="G6" s="74">
        <v>390</v>
      </c>
      <c r="H6" s="36">
        <v>350</v>
      </c>
      <c r="I6" s="35">
        <v>213</v>
      </c>
      <c r="J6" s="35"/>
      <c r="K6" s="110"/>
      <c r="L6" s="35">
        <v>312.77</v>
      </c>
      <c r="M6" s="35"/>
      <c r="N6" s="35"/>
      <c r="O6" s="35"/>
      <c r="P6" s="35">
        <v>409.66</v>
      </c>
      <c r="Q6" s="35"/>
      <c r="R6" s="35">
        <v>389.36</v>
      </c>
      <c r="S6" s="35"/>
      <c r="T6" s="35"/>
      <c r="U6" s="35"/>
      <c r="V6" s="10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  <c r="AH6" s="116">
        <f>IF(SUM(F6:AG6)&gt;0,ROUND(AVERAGE(F6:AG6),2),"")</f>
        <v>353.71</v>
      </c>
      <c r="AI6" s="117">
        <f>IF(COUNTA(F6:AG6)=1,AH6,(IF(SUM(F6:AG6)&gt;0,ROUND(STDEV(F6:AG6),2),"")))</f>
        <v>71.31</v>
      </c>
      <c r="AJ6" s="117">
        <f>IF(SUM(AH6:AI6)&gt;0,AH6-AI6,"")</f>
        <v>282.4</v>
      </c>
      <c r="AK6" s="118">
        <f>IF(SUM(AH6:AI6)&gt;0,SUM(AH6:AI6),"")</f>
        <v>425.02</v>
      </c>
      <c r="AL6" s="33"/>
      <c r="AM6" s="34"/>
      <c r="AN6" s="33"/>
    </row>
    <row r="7" spans="1:40" ht="19.5" customHeight="1">
      <c r="A7" s="135"/>
      <c r="B7" s="93"/>
      <c r="C7" s="97"/>
      <c r="D7" s="103"/>
      <c r="E7" s="100"/>
      <c r="F7" s="39"/>
      <c r="G7" s="75"/>
      <c r="H7" s="40"/>
      <c r="I7" s="39"/>
      <c r="J7" s="39"/>
      <c r="K7" s="111"/>
      <c r="L7" s="39"/>
      <c r="M7" s="39"/>
      <c r="N7" s="39"/>
      <c r="O7" s="39"/>
      <c r="P7" s="39"/>
      <c r="Q7" s="39"/>
      <c r="R7" s="39"/>
      <c r="S7" s="39"/>
      <c r="T7" s="39"/>
      <c r="U7" s="39"/>
      <c r="V7" s="107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114">
        <f>IF(SUM(F7:AG7)&gt;0,ROUND(AVERAGE(F7:AG7),2),"")</f>
      </c>
      <c r="AI7" s="114">
        <f>IF(COUNTA(F7:AG7)=1,AH7,(IF(SUM(F7:AG7)&gt;0,ROUND(STDEV(F7:AG7),2),"")))</f>
      </c>
      <c r="AJ7" s="114">
        <f>IF(SUM(AH7:AI7)&gt;0,AH7-AI7,"")</f>
      </c>
      <c r="AK7" s="119">
        <f>IF(SUM(AH7:AI7)&gt;0,SUM(AH7:AI7),"")</f>
      </c>
      <c r="AL7" s="33"/>
      <c r="AM7" s="34"/>
      <c r="AN7" s="33"/>
    </row>
    <row r="8" spans="1:40" ht="19.5" customHeight="1">
      <c r="A8" s="134">
        <v>2</v>
      </c>
      <c r="B8" s="92" t="s">
        <v>26</v>
      </c>
      <c r="C8" s="96" t="s">
        <v>35</v>
      </c>
      <c r="D8" s="102">
        <v>1000</v>
      </c>
      <c r="E8" s="99" t="s">
        <v>23</v>
      </c>
      <c r="F8" s="35">
        <v>998.27</v>
      </c>
      <c r="G8" s="74">
        <v>910</v>
      </c>
      <c r="H8" s="36">
        <v>610</v>
      </c>
      <c r="I8" s="35">
        <v>680</v>
      </c>
      <c r="J8" s="35"/>
      <c r="K8" s="110"/>
      <c r="L8" s="35"/>
      <c r="M8" s="35"/>
      <c r="N8" s="35"/>
      <c r="O8" s="35"/>
      <c r="P8" s="35"/>
      <c r="Q8" s="35"/>
      <c r="R8" s="35"/>
      <c r="S8" s="35">
        <v>894</v>
      </c>
      <c r="T8" s="35">
        <v>846.66</v>
      </c>
      <c r="U8" s="35">
        <v>906.11</v>
      </c>
      <c r="V8" s="10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116">
        <f>IF(SUM(F8:AG8)&gt;0,ROUND(AVERAGE(F8:AG8),2),"")</f>
        <v>835.01</v>
      </c>
      <c r="AI8" s="117">
        <f>IF(COUNTA(F8:AG8)=1,AH8,(IF(SUM(F8:AG8)&gt;0,ROUND(STDEV(F8:AG8),2),"")))</f>
        <v>138.81</v>
      </c>
      <c r="AJ8" s="117">
        <f>IF(SUM(AH8:AI8)&gt;0,AH8-AI8,"")</f>
        <v>696.2</v>
      </c>
      <c r="AK8" s="118">
        <f>IF(SUM(AH8:AI8)&gt;0,SUM(AH8:AI8),"")</f>
        <v>973.8199999999999</v>
      </c>
      <c r="AL8" s="33"/>
      <c r="AM8" s="34"/>
      <c r="AN8" s="33"/>
    </row>
    <row r="9" spans="1:40" ht="19.5" customHeight="1" thickBot="1">
      <c r="A9" s="136"/>
      <c r="B9" s="94" t="s">
        <v>27</v>
      </c>
      <c r="C9" s="97" t="s">
        <v>36</v>
      </c>
      <c r="D9" s="104">
        <v>600</v>
      </c>
      <c r="E9" s="100" t="s">
        <v>23</v>
      </c>
      <c r="F9" s="39">
        <v>434.11</v>
      </c>
      <c r="G9" s="76">
        <v>415</v>
      </c>
      <c r="H9" s="40">
        <v>350</v>
      </c>
      <c r="I9" s="39"/>
      <c r="J9" s="89"/>
      <c r="K9" s="112"/>
      <c r="L9" s="89"/>
      <c r="M9" s="89"/>
      <c r="N9" s="89"/>
      <c r="O9" s="89"/>
      <c r="P9" s="89"/>
      <c r="Q9" s="89"/>
      <c r="R9" s="89"/>
      <c r="S9" s="89">
        <v>453</v>
      </c>
      <c r="T9" s="89"/>
      <c r="U9" s="89"/>
      <c r="V9" s="108">
        <v>393.9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H9" s="120">
        <f>IF(SUM(F9:AG9)&gt;0,ROUND(AVERAGE(F9:AG9),2),"")</f>
        <v>409.2</v>
      </c>
      <c r="AI9" s="120">
        <f>IF(COUNTA(F9:AG9)=1,AH9,(IF(SUM(F9:AG9)&gt;0,ROUND(STDEV(F9:AG9),2),"")))</f>
        <v>39.72</v>
      </c>
      <c r="AJ9" s="120">
        <f>IF(SUM(AH9:AI9)&gt;0,AH9-AI9,"")</f>
        <v>369.48</v>
      </c>
      <c r="AK9" s="121">
        <f>IF(SUM(AH9:AI9)&gt;0,SUM(AH9:AI9),"")</f>
        <v>448.91999999999996</v>
      </c>
      <c r="AL9" s="33"/>
      <c r="AM9" s="34"/>
      <c r="AN9" s="33"/>
    </row>
    <row r="10" spans="1:37" ht="13.5" thickTop="1">
      <c r="A10" s="43"/>
      <c r="B10" s="43"/>
      <c r="C10" s="43"/>
      <c r="D10" s="44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113"/>
      <c r="AI10" s="113"/>
      <c r="AJ10" s="113"/>
      <c r="AK10" s="113"/>
    </row>
    <row r="11" ht="13.5" thickBot="1"/>
    <row r="12" spans="1:37" ht="12.75">
      <c r="A12" s="2"/>
      <c r="B12" s="2"/>
      <c r="C12" s="3"/>
      <c r="D12" s="4"/>
      <c r="E12" s="5"/>
      <c r="F12" s="3">
        <f>IF('DADOS e Estimativa'!F1="","",'DADOS e Estimativa'!F1)</f>
      </c>
      <c r="G12" s="3">
        <f>IF('DADOS e Estimativa'!G1="","",'DADOS e Estimativa'!G1)</f>
      </c>
      <c r="H12" s="3"/>
      <c r="I12" s="3">
        <f>IF('DADOS e Estimativa'!I1="","",'DADOS e Estimativa'!I1)</f>
      </c>
      <c r="J12" s="3"/>
      <c r="K12" s="3"/>
      <c r="L12" s="3"/>
      <c r="M12" s="3">
        <f>IF('DADOS e Estimativa'!M1="","",'DADOS e Estimativa'!M1)</f>
      </c>
      <c r="N12" s="77"/>
      <c r="O12" s="82"/>
      <c r="P12" s="82"/>
      <c r="Q12" s="82"/>
      <c r="R12" s="82"/>
      <c r="S12" s="82"/>
      <c r="T12" s="4"/>
      <c r="U12" s="4"/>
      <c r="V12" s="3">
        <f>IF('DADOS e Estimativa'!V1="","",'DADOS e Estimativa'!V1)</f>
      </c>
      <c r="W12" s="3">
        <f>IF('DADOS e Estimativa'!W1="","",'DADOS e Estimativa'!W1)</f>
      </c>
      <c r="X12" s="3">
        <f>IF('DADOS e Estimativa'!X1="","",'DADOS e Estimativa'!X1)</f>
      </c>
      <c r="Y12" s="3">
        <f>IF('DADOS e Estimativa'!Y1="","",'DADOS e Estimativa'!Y1)</f>
      </c>
      <c r="Z12" s="3">
        <f>IF('DADOS e Estimativa'!Z1="","",'DADOS e Estimativa'!Z1)</f>
      </c>
      <c r="AA12" s="3">
        <f>IF('DADOS e Estimativa'!AA1="","",'DADOS e Estimativa'!AA1)</f>
      </c>
      <c r="AB12" s="3">
        <f>IF('DADOS e Estimativa'!AB1="","",'DADOS e Estimativa'!AB1)</f>
      </c>
      <c r="AC12" s="3">
        <f>IF('DADOS e Estimativa'!AC1="","",'DADOS e Estimativa'!AC1)</f>
      </c>
      <c r="AD12" s="3">
        <f>IF('DADOS e Estimativa'!AD1="","",'DADOS e Estimativa'!AD1)</f>
      </c>
      <c r="AE12" s="3">
        <f>IF('DADOS e Estimativa'!AE1="","",'DADOS e Estimativa'!AE1)</f>
      </c>
      <c r="AF12" s="3">
        <f>IF('DADOS e Estimativa'!AF1="","",'DADOS e Estimativa'!AF1)</f>
      </c>
      <c r="AG12" s="3">
        <f>IF('DADOS e Estimativa'!AG1="","",'DADOS e Estimativa'!AG1)</f>
      </c>
      <c r="AH12" s="122"/>
      <c r="AI12" s="122"/>
      <c r="AJ12" s="122"/>
      <c r="AK12" s="122"/>
    </row>
    <row r="13" spans="1:37" ht="25.5">
      <c r="A13" s="10" t="s">
        <v>2</v>
      </c>
      <c r="B13" s="10" t="s">
        <v>3</v>
      </c>
      <c r="C13" s="11" t="s">
        <v>4</v>
      </c>
      <c r="D13" s="12"/>
      <c r="E13" s="45"/>
      <c r="F13" s="14">
        <f>IF('DADOS e Estimativa'!F2="","",'DADOS e Estimativa'!F2)</f>
      </c>
      <c r="G13" s="14">
        <f>IF('DADOS e Estimativa'!G2="","",'DADOS e Estimativa'!G2)</f>
      </c>
      <c r="H13" s="14"/>
      <c r="I13" s="14">
        <f>IF('DADOS e Estimativa'!I2="","",'DADOS e Estimativa'!I2)</f>
      </c>
      <c r="J13" s="14"/>
      <c r="K13" s="14" t="str">
        <f>IF('DADOS e Estimativa'!K2="","",'DADOS e Estimativa'!K2)</f>
        <v>Casaprint</v>
      </c>
      <c r="L13" s="14" t="str">
        <f>IF('DADOS e Estimativa'!L2="","",'DADOS e Estimativa'!L2)</f>
        <v>Creative</v>
      </c>
      <c r="M13" s="14" t="str">
        <f>IF('DADOS e Estimativa'!M2="","",'DADOS e Estimativa'!M2)</f>
        <v>Gomaq</v>
      </c>
      <c r="N13" s="78" t="str">
        <f>IF('DADOS e Estimativa'!N2="","",'DADOS e Estimativa'!N2)</f>
        <v>Inga</v>
      </c>
      <c r="O13" s="78" t="str">
        <f>IF('DADOS e Estimativa'!O2="","",'DADOS e Estimativa'!O2)</f>
        <v>Laseronline</v>
      </c>
      <c r="P13" s="83" t="str">
        <f>IF('DADOS e Estimativa'!P2="","",'DADOS e Estimativa'!P2)</f>
        <v>Mecsupri</v>
      </c>
      <c r="Q13" s="83" t="str">
        <f>IF('DADOS e Estimativa'!Q2="","",'DADOS e Estimativa'!Q2)</f>
        <v>Tonervale</v>
      </c>
      <c r="R13" s="83" t="str">
        <f>IF('DADOS e Estimativa'!R2="","",'DADOS e Estimativa'!R2)</f>
        <v>Mag Luiza</v>
      </c>
      <c r="S13" s="83" t="str">
        <f>IF('DADOS e Estimativa'!S2="","",'DADOS e Estimativa'!S2)</f>
        <v>Port </v>
      </c>
      <c r="T13" s="81" t="str">
        <f>IF('DADOS e Estimativa'!T2="","",'DADOS e Estimativa'!T2)</f>
        <v>Westinfo</v>
      </c>
      <c r="U13" s="81" t="str">
        <f>IF('DADOS e Estimativa'!U2="","",'DADOS e Estimativa'!U2)</f>
        <v>Americanas</v>
      </c>
      <c r="V13" s="14" t="str">
        <f>IF('DADOS e Estimativa'!V2="","",'DADOS e Estimativa'!V2)</f>
        <v>Paradados</v>
      </c>
      <c r="W13" s="14" t="str">
        <f>IF('DADOS e Estimativa'!W2="","",'DADOS e Estimativa'!W2)</f>
        <v>c</v>
      </c>
      <c r="X13" s="14" t="str">
        <f>IF('DADOS e Estimativa'!X2="","",'DADOS e Estimativa'!X2)</f>
        <v>qq</v>
      </c>
      <c r="Y13" s="14" t="str">
        <f>IF('DADOS e Estimativa'!Y2="","",'DADOS e Estimativa'!Y2)</f>
        <v>qq</v>
      </c>
      <c r="Z13" s="14" t="str">
        <f>IF('DADOS e Estimativa'!Z2="","",'DADOS e Estimativa'!Z2)</f>
        <v>qq</v>
      </c>
      <c r="AA13" s="14" t="str">
        <f>IF('DADOS e Estimativa'!AA2="","",'DADOS e Estimativa'!AA2)</f>
        <v>qq</v>
      </c>
      <c r="AB13" s="14" t="str">
        <f>IF('DADOS e Estimativa'!AB2="","",'DADOS e Estimativa'!AB2)</f>
        <v>qq</v>
      </c>
      <c r="AC13" s="14" t="str">
        <f>IF('DADOS e Estimativa'!AC2="","",'DADOS e Estimativa'!AC2)</f>
        <v>x</v>
      </c>
      <c r="AD13" s="14" t="str">
        <f>IF('DADOS e Estimativa'!AD2="","",'DADOS e Estimativa'!AD2)</f>
        <v>qq</v>
      </c>
      <c r="AE13" s="14" t="str">
        <f>IF('DADOS e Estimativa'!AE2="","",'DADOS e Estimativa'!AE2)</f>
        <v>qq</v>
      </c>
      <c r="AF13" s="14" t="str">
        <f>IF('DADOS e Estimativa'!AF2="","",'DADOS e Estimativa'!AF2)</f>
        <v>qq</v>
      </c>
      <c r="AG13" s="14" t="str">
        <f>IF('DADOS e Estimativa'!AG2="","",'DADOS e Estimativa'!AG2)</f>
        <v>ss</v>
      </c>
      <c r="AH13" s="123" t="s">
        <v>28</v>
      </c>
      <c r="AI13" s="123"/>
      <c r="AJ13" s="123" t="s">
        <v>9</v>
      </c>
      <c r="AK13" s="123"/>
    </row>
    <row r="14" spans="1:37" ht="12.75">
      <c r="A14" s="10"/>
      <c r="B14" s="10"/>
      <c r="C14" s="11"/>
      <c r="D14" s="12"/>
      <c r="E14" s="45"/>
      <c r="F14" s="11" t="str">
        <f>IF('DADOS e Estimativa'!F3="","",'DADOS e Estimativa'!F3)</f>
        <v>Tecparts</v>
      </c>
      <c r="G14" s="11" t="str">
        <f>IF('DADOS e Estimativa'!G3="","",'DADOS e Estimativa'!G3)</f>
        <v>Inforshop</v>
      </c>
      <c r="H14" s="11" t="s">
        <v>39</v>
      </c>
      <c r="I14" s="11" t="str">
        <f>IF('DADOS e Estimativa'!I3="","",'DADOS e Estimativa'!I3)</f>
        <v>BP 1</v>
      </c>
      <c r="J14" s="11" t="str">
        <f>IF('DADOS e Estimativa'!J3="","",'DADOS e Estimativa'!J3)</f>
        <v>BP 2</v>
      </c>
      <c r="K14" s="11" t="str">
        <f>IF('DADOS e Estimativa'!K3="","",'DADOS e Estimativa'!K3)</f>
        <v>Internet</v>
      </c>
      <c r="L14" s="11" t="str">
        <f>IF('DADOS e Estimativa'!L3="","",'DADOS e Estimativa'!L3)</f>
        <v>Internet</v>
      </c>
      <c r="M14" s="11" t="str">
        <f>IF('DADOS e Estimativa'!M3="","",'DADOS e Estimativa'!M3)</f>
        <v>Internet</v>
      </c>
      <c r="N14" s="79" t="str">
        <f>IF('DADOS e Estimativa'!N3="","",'DADOS e Estimativa'!N3)</f>
        <v>Internet</v>
      </c>
      <c r="O14" s="79" t="str">
        <f>IF('DADOS e Estimativa'!O3="","",'DADOS e Estimativa'!O3)</f>
        <v> Internet</v>
      </c>
      <c r="P14" s="84" t="s">
        <v>40</v>
      </c>
      <c r="Q14" s="84" t="str">
        <f>IF('DADOS e Estimativa'!Q3="","",'DADOS e Estimativa'!Q3)</f>
        <v>Internet</v>
      </c>
      <c r="R14" s="84" t="str">
        <f>IF('DADOS e Estimativa'!R3="","",'DADOS e Estimativa'!R3)</f>
        <v>Internet</v>
      </c>
      <c r="S14" s="84" t="str">
        <f>IF('DADOS e Estimativa'!S3="","",'DADOS e Estimativa'!S3)</f>
        <v>Internet</v>
      </c>
      <c r="T14" s="84" t="str">
        <f>IF('DADOS e Estimativa'!T3="","",'DADOS e Estimativa'!T3)</f>
        <v>Internet</v>
      </c>
      <c r="U14" s="72" t="str">
        <f>IF('DADOS e Estimativa'!U3="","",'DADOS e Estimativa'!U3)</f>
        <v>Internet</v>
      </c>
      <c r="V14" s="11" t="str">
        <f>IF('DADOS e Estimativa'!V3="","",'DADOS e Estimativa'!V3)</f>
        <v>Internet</v>
      </c>
      <c r="W14" s="11">
        <f>IF('DADOS e Estimativa'!W3="","",'DADOS e Estimativa'!W3)</f>
      </c>
      <c r="X14" s="11">
        <f>IF('DADOS e Estimativa'!X3="","",'DADOS e Estimativa'!X3)</f>
      </c>
      <c r="Y14" s="11">
        <f>IF('DADOS e Estimativa'!Y3="","",'DADOS e Estimativa'!Y3)</f>
      </c>
      <c r="Z14" s="11">
        <f>IF('DADOS e Estimativa'!Z3="","",'DADOS e Estimativa'!Z3)</f>
      </c>
      <c r="AA14" s="11">
        <f>IF('DADOS e Estimativa'!AA3="","",'DADOS e Estimativa'!AA3)</f>
      </c>
      <c r="AB14" s="11">
        <f>IF('DADOS e Estimativa'!AB3="","",'DADOS e Estimativa'!AB3)</f>
      </c>
      <c r="AC14" s="11">
        <f>IF('DADOS e Estimativa'!AC3="","",'DADOS e Estimativa'!AC3)</f>
      </c>
      <c r="AD14" s="11">
        <f>IF('DADOS e Estimativa'!AD3="","",'DADOS e Estimativa'!AD3)</f>
      </c>
      <c r="AE14" s="11">
        <f>IF('DADOS e Estimativa'!AE3="","",'DADOS e Estimativa'!AE3)</f>
      </c>
      <c r="AF14" s="11">
        <f>IF('DADOS e Estimativa'!AF3="","",'DADOS e Estimativa'!AF3)</f>
      </c>
      <c r="AG14" s="11">
        <f>IF('DADOS e Estimativa'!AG3="","",'DADOS e Estimativa'!AG3)</f>
      </c>
      <c r="AH14" s="123" t="s">
        <v>29</v>
      </c>
      <c r="AI14" s="123"/>
      <c r="AJ14" s="123" t="s">
        <v>30</v>
      </c>
      <c r="AK14" s="123"/>
    </row>
    <row r="15" spans="1:37" ht="13.5" thickBot="1">
      <c r="A15" s="21"/>
      <c r="B15" s="21"/>
      <c r="C15" s="22"/>
      <c r="D15" s="23" t="str">
        <f>D4</f>
        <v>Qtde</v>
      </c>
      <c r="E15" s="24" t="str">
        <f>E4</f>
        <v>Unidade</v>
      </c>
      <c r="F15" s="22">
        <f>IF('DADOS e Estimativa'!F4="","",'DADOS e Estimativa'!F4)</f>
      </c>
      <c r="G15" s="22">
        <f>IF('DADOS e Estimativa'!G4="","",'DADOS e Estimativa'!G4)</f>
      </c>
      <c r="H15" s="22"/>
      <c r="I15" s="22">
        <f>IF('DADOS e Estimativa'!I4="","",'DADOS e Estimativa'!I4)</f>
      </c>
      <c r="J15" s="22"/>
      <c r="K15" s="22"/>
      <c r="L15" s="22"/>
      <c r="M15" s="22">
        <f>IF('DADOS e Estimativa'!M4="","",'DADOS e Estimativa'!M4)</f>
      </c>
      <c r="N15" s="80"/>
      <c r="O15" s="85"/>
      <c r="P15" s="85"/>
      <c r="Q15" s="85"/>
      <c r="R15" s="85"/>
      <c r="S15" s="85"/>
      <c r="T15" s="23"/>
      <c r="U15" s="23"/>
      <c r="V15" s="22">
        <f>IF('DADOS e Estimativa'!V4="","",'DADOS e Estimativa'!V4)</f>
      </c>
      <c r="W15" s="22">
        <f>IF('DADOS e Estimativa'!W4="","",'DADOS e Estimativa'!W4)</f>
      </c>
      <c r="X15" s="22">
        <f>IF('DADOS e Estimativa'!X4="","",'DADOS e Estimativa'!X4)</f>
      </c>
      <c r="Y15" s="22">
        <f>IF('DADOS e Estimativa'!Y4="","",'DADOS e Estimativa'!Y4)</f>
      </c>
      <c r="Z15" s="22">
        <f>IF('DADOS e Estimativa'!Z4="","",'DADOS e Estimativa'!Z4)</f>
      </c>
      <c r="AA15" s="22">
        <f>IF('DADOS e Estimativa'!AA4="","",'DADOS e Estimativa'!AA4)</f>
      </c>
      <c r="AB15" s="22">
        <f>IF('DADOS e Estimativa'!AB4="","",'DADOS e Estimativa'!AB4)</f>
      </c>
      <c r="AC15" s="22">
        <f>IF('DADOS e Estimativa'!AC4="","",'DADOS e Estimativa'!AC4)</f>
      </c>
      <c r="AD15" s="22">
        <f>IF('DADOS e Estimativa'!AD4="","",'DADOS e Estimativa'!AD4)</f>
      </c>
      <c r="AE15" s="22">
        <f>IF('DADOS e Estimativa'!AE4="","",'DADOS e Estimativa'!AE4)</f>
      </c>
      <c r="AF15" s="22">
        <f>IF('DADOS e Estimativa'!AF4="","",'DADOS e Estimativa'!AF4)</f>
      </c>
      <c r="AG15" s="22">
        <f>IF('DADOS e Estimativa'!AG4="","",'DADOS e Estimativa'!AG4)</f>
      </c>
      <c r="AH15" s="124"/>
      <c r="AI15" s="124"/>
      <c r="AJ15" s="124"/>
      <c r="AK15" s="124"/>
    </row>
    <row r="16" spans="1:37" ht="19.5" customHeight="1">
      <c r="A16" s="46">
        <f>IF('DADOS e Estimativa'!A5="","",'DADOS e Estimativa'!A5)</f>
        <v>1</v>
      </c>
      <c r="B16" s="46" t="s">
        <v>31</v>
      </c>
      <c r="C16" s="47" t="str">
        <f>IF('DADOS e Estimativa'!C5="","",'DADOS e Estimativa'!C5)</f>
        <v>Cartucho de Toner – Lexmark MS610DN</v>
      </c>
      <c r="D16" s="48">
        <f>IF('DADOS e Estimativa'!D5="","",'DADOS e Estimativa'!D5)</f>
        <v>1500</v>
      </c>
      <c r="E16" s="49" t="str">
        <f>IF('DADOS e Estimativa'!E5="","",'DADOS e Estimativa'!E5)</f>
        <v>un.</v>
      </c>
      <c r="F16" s="50" t="str">
        <f>IF('DADOS e Estimativa'!F5&gt;0,IF(AND('DADOS e Estimativa'!$AJ5&lt;='DADOS e Estimativa'!F5,'DADOS e Estimativa'!F5&lt;='DADOS e Estimativa'!$AK5),'DADOS e Estimativa'!F5,"excluído*"),"")</f>
        <v>excluído*</v>
      </c>
      <c r="G16" s="50">
        <f>IF('DADOS e Estimativa'!G5&gt;0,IF(AND('DADOS e Estimativa'!$AJ5&lt;='DADOS e Estimativa'!G5,'DADOS e Estimativa'!G5&lt;='DADOS e Estimativa'!$AK5),'DADOS e Estimativa'!G5,"excluído*"),"")</f>
        <v>980</v>
      </c>
      <c r="H16" s="50">
        <f>IF('DADOS e Estimativa'!H5&gt;0,IF(AND('DADOS e Estimativa'!$AJ5&lt;='DADOS e Estimativa'!H5,'DADOS e Estimativa'!H5&lt;='DADOS e Estimativa'!$AK5),'DADOS e Estimativa'!H5,"excluído*"),"")</f>
        <v>670</v>
      </c>
      <c r="I16" s="50">
        <f>IF('DADOS e Estimativa'!I5&gt;0,IF(AND('DADOS e Estimativa'!$AJ5&lt;='DADOS e Estimativa'!I5,'DADOS e Estimativa'!I5&lt;='DADOS e Estimativa'!$AK5),'DADOS e Estimativa'!I5,"excluído*"),"")</f>
        <v>853</v>
      </c>
      <c r="J16" s="50">
        <f>IF('DADOS e Estimativa'!J5&gt;0,IF(AND('DADOS e Estimativa'!$AJ5&lt;='DADOS e Estimativa'!J5,'DADOS e Estimativa'!J5&lt;='DADOS e Estimativa'!$AK5),'DADOS e Estimativa'!J5,"excluído*"),"")</f>
        <v>684</v>
      </c>
      <c r="K16" s="50">
        <f>IF('DADOS e Estimativa'!K5&gt;0,IF(AND('DADOS e Estimativa'!$AJ5&lt;='DADOS e Estimativa'!K5,'DADOS e Estimativa'!K5&lt;='DADOS e Estimativa'!$AK5),'DADOS e Estimativa'!K5,"excluído*"),"")</f>
        <v>949</v>
      </c>
      <c r="L16" s="50">
        <f>IF('DADOS e Estimativa'!L5&gt;0,IF(AND('DADOS e Estimativa'!$AJ5&lt;='DADOS e Estimativa'!L5,'DADOS e Estimativa'!L5&lt;='DADOS e Estimativa'!$AK5),'DADOS e Estimativa'!L5,"excluído*"),"")</f>
        <v>643.1</v>
      </c>
      <c r="M16" s="50">
        <f>IF('DADOS e Estimativa'!M5&gt;0,IF(AND('DADOS e Estimativa'!$AJ5&lt;='DADOS e Estimativa'!M5,'DADOS e Estimativa'!M5&lt;='DADOS e Estimativa'!$AK5),'DADOS e Estimativa'!M5,"excluído*"),"")</f>
        <v>785.48</v>
      </c>
      <c r="N16" s="50">
        <f>IF('DADOS e Estimativa'!N5&gt;0,IF(AND('DADOS e Estimativa'!$AJ5&lt;='DADOS e Estimativa'!N5,'DADOS e Estimativa'!N5&lt;='DADOS e Estimativa'!$AK5),'DADOS e Estimativa'!N5,"excluído*"),"")</f>
        <v>643</v>
      </c>
      <c r="O16" s="50" t="str">
        <f>IF('DADOS e Estimativa'!O5&gt;0,IF(AND('DADOS e Estimativa'!$AJ5&lt;='DADOS e Estimativa'!O5,'DADOS e Estimativa'!O5&lt;='DADOS e Estimativa'!$AK5),'DADOS e Estimativa'!O5,"excluído*"),"")</f>
        <v>excluído*</v>
      </c>
      <c r="P16" s="50" t="str">
        <f>IF('DADOS e Estimativa'!P5&gt;0,IF(AND('DADOS e Estimativa'!$AJ5&lt;='DADOS e Estimativa'!P5,'DADOS e Estimativa'!P5&lt;='DADOS e Estimativa'!$AK5),'DADOS e Estimativa'!P5,"excluído*"),"")</f>
        <v>excluído*</v>
      </c>
      <c r="Q16" s="50" t="str">
        <f>IF('DADOS e Estimativa'!Q5&gt;0,IF(AND('DADOS e Estimativa'!$AJ5&lt;='DADOS e Estimativa'!Q5,'DADOS e Estimativa'!Q5&lt;='DADOS e Estimativa'!$AK5),'DADOS e Estimativa'!Q5,"excluído*"),"")</f>
        <v>excluído*</v>
      </c>
      <c r="R16" s="50">
        <f>IF('DADOS e Estimativa'!R5&gt;0,IF(AND('DADOS e Estimativa'!$AJ5&lt;='DADOS e Estimativa'!R5,'DADOS e Estimativa'!R5&lt;='DADOS e Estimativa'!$AK5),'DADOS e Estimativa'!R5,"excluído*"),"")</f>
      </c>
      <c r="S16" s="50">
        <f>IF('DADOS e Estimativa'!S5&gt;0,IF(AND('DADOS e Estimativa'!$AJ5&lt;='DADOS e Estimativa'!S5,'DADOS e Estimativa'!S5&lt;='DADOS e Estimativa'!$AK5),'DADOS e Estimativa'!S5,"excluído*"),"")</f>
      </c>
      <c r="T16" s="50">
        <f>IF('DADOS e Estimativa'!T5&gt;0,IF(AND('DADOS e Estimativa'!$AJ5&lt;='DADOS e Estimativa'!T5,'DADOS e Estimativa'!T5&lt;='DADOS e Estimativa'!$AK5),'DADOS e Estimativa'!T5,"excluído*"),"")</f>
      </c>
      <c r="U16" s="50">
        <f>IF('DADOS e Estimativa'!U5&gt;0,IF(AND('DADOS e Estimativa'!$AJ5&lt;='DADOS e Estimativa'!U5,'DADOS e Estimativa'!U5&lt;='DADOS e Estimativa'!$AK5),'DADOS e Estimativa'!U5,"excluído*"),"")</f>
      </c>
      <c r="V16" s="50">
        <f>IF('DADOS e Estimativa'!V5&gt;0,IF(AND('DADOS e Estimativa'!$AJ5&lt;='DADOS e Estimativa'!V5,'DADOS e Estimativa'!V5&lt;='DADOS e Estimativa'!$AK5),'DADOS e Estimativa'!V5,"excluído*"),"")</f>
      </c>
      <c r="W16" s="50">
        <f>IF('DADOS e Estimativa'!W5&gt;0,IF(AND('DADOS e Estimativa'!$AJ5&lt;='DADOS e Estimativa'!W5,'DADOS e Estimativa'!W5&lt;='DADOS e Estimativa'!$AK5),'DADOS e Estimativa'!W5,"excluído*"),"")</f>
      </c>
      <c r="X16" s="50">
        <f>IF('DADOS e Estimativa'!X5&gt;0,IF(AND('DADOS e Estimativa'!$AJ5&lt;='DADOS e Estimativa'!X5,'DADOS e Estimativa'!X5&lt;='DADOS e Estimativa'!$AK5),'DADOS e Estimativa'!X5,"excluído*"),"")</f>
      </c>
      <c r="Y16" s="50">
        <f>IF('DADOS e Estimativa'!Y5&gt;0,IF(AND('DADOS e Estimativa'!$AJ5&lt;='DADOS e Estimativa'!Y5,'DADOS e Estimativa'!Y5&lt;='DADOS e Estimativa'!$AK5),'DADOS e Estimativa'!Y5,"excluído*"),"")</f>
      </c>
      <c r="Z16" s="50">
        <f>IF('DADOS e Estimativa'!Z5&gt;0,IF(AND('DADOS e Estimativa'!$AJ5&lt;='DADOS e Estimativa'!Z5,'DADOS e Estimativa'!Z5&lt;='DADOS e Estimativa'!$AK5),'DADOS e Estimativa'!Z5,"excluído*"),"")</f>
      </c>
      <c r="AA16" s="50">
        <f>IF('DADOS e Estimativa'!AA5&gt;0,IF(AND('DADOS e Estimativa'!$AJ5&lt;='DADOS e Estimativa'!AA5,'DADOS e Estimativa'!AA5&lt;='DADOS e Estimativa'!$AK5),'DADOS e Estimativa'!AA5,"excluído*"),"")</f>
      </c>
      <c r="AB16" s="50">
        <f>IF('DADOS e Estimativa'!AB5&gt;0,IF(AND('DADOS e Estimativa'!$AJ5&lt;='DADOS e Estimativa'!AB5,'DADOS e Estimativa'!AB5&lt;='DADOS e Estimativa'!$AK5),'DADOS e Estimativa'!AB5,"excluído*"),"")</f>
      </c>
      <c r="AC16" s="50">
        <f>IF('DADOS e Estimativa'!AC5&gt;0,IF(AND('DADOS e Estimativa'!$AJ5&lt;='DADOS e Estimativa'!AC5,'DADOS e Estimativa'!AC5&lt;='DADOS e Estimativa'!$AK5),'DADOS e Estimativa'!AC5,"excluído*"),"")</f>
      </c>
      <c r="AD16" s="50">
        <f>IF('DADOS e Estimativa'!AD5&gt;0,IF(AND('DADOS e Estimativa'!$AJ5&lt;='DADOS e Estimativa'!AD5,'DADOS e Estimativa'!AD5&lt;='DADOS e Estimativa'!$AK5),'DADOS e Estimativa'!AD5,"excluído*"),"")</f>
      </c>
      <c r="AE16" s="50">
        <f>IF('DADOS e Estimativa'!AE5&gt;0,IF(AND('DADOS e Estimativa'!$AJ5&lt;='DADOS e Estimativa'!AE5,'DADOS e Estimativa'!AE5&lt;='DADOS e Estimativa'!$AK5),'DADOS e Estimativa'!AE5,"excluído*"),"")</f>
      </c>
      <c r="AF16" s="50">
        <f>IF('DADOS e Estimativa'!AF5&gt;0,IF(AND('DADOS e Estimativa'!$AJ5&lt;='DADOS e Estimativa'!AF5,'DADOS e Estimativa'!AF5&lt;='DADOS e Estimativa'!$AK5),'DADOS e Estimativa'!AF5,"excluído*"),"")</f>
      </c>
      <c r="AG16" s="50">
        <f>IF('DADOS e Estimativa'!AG5&gt;0,IF(AND('DADOS e Estimativa'!$AJ5&lt;='DADOS e Estimativa'!AG5,'DADOS e Estimativa'!AG5&lt;='DADOS e Estimativa'!$AK5),'DADOS e Estimativa'!AG5,"excluído*"),"")</f>
      </c>
      <c r="AH16" s="125">
        <f>IF(SUM(F16:AG16)&gt;0,ROUND(AVERAGE(F16:AG16),2),"")</f>
        <v>775.95</v>
      </c>
      <c r="AI16" s="125"/>
      <c r="AJ16" s="126">
        <f>IF(AH16&lt;&gt;"",AH16*D16,"")</f>
        <v>1163925</v>
      </c>
      <c r="AK16" s="126"/>
    </row>
    <row r="17" spans="1:37" ht="19.5" customHeight="1">
      <c r="A17" s="51">
        <f>IF('DADOS e Estimativa'!A6="","",'DADOS e Estimativa'!A6)</f>
      </c>
      <c r="B17" s="51" t="s">
        <v>24</v>
      </c>
      <c r="C17" s="52" t="str">
        <f>IF('DADOS e Estimativa'!C6="","",'DADOS e Estimativa'!C6)</f>
        <v>Cilindro Fotocondutor MS610DN</v>
      </c>
      <c r="D17" s="53">
        <f>IF('DADOS e Estimativa'!D6="","",'DADOS e Estimativa'!D6)</f>
        <v>1000</v>
      </c>
      <c r="E17" s="54" t="str">
        <f>IF('DADOS e Estimativa'!E6="","",'DADOS e Estimativa'!E6)</f>
        <v>un.</v>
      </c>
      <c r="F17" s="55">
        <f>IF('DADOS e Estimativa'!F6&gt;0,IF(AND('DADOS e Estimativa'!$AJ6&lt;='DADOS e Estimativa'!F6,'DADOS e Estimativa'!F6&lt;='DADOS e Estimativa'!$AK6),'DADOS e Estimativa'!F6,"excluído*"),"")</f>
        <v>411.16</v>
      </c>
      <c r="G17" s="55">
        <f>IF('DADOS e Estimativa'!G6&gt;0,IF(AND('DADOS e Estimativa'!$AJ6&lt;='DADOS e Estimativa'!G6,'DADOS e Estimativa'!G6&lt;='DADOS e Estimativa'!$AK6),'DADOS e Estimativa'!G6,"excluído*"),"")</f>
        <v>390</v>
      </c>
      <c r="H17" s="55">
        <f>IF('DADOS e Estimativa'!H6&gt;0,IF(AND('DADOS e Estimativa'!$AJ6&lt;='DADOS e Estimativa'!H6,'DADOS e Estimativa'!H6&lt;='DADOS e Estimativa'!$AK6),'DADOS e Estimativa'!H6,"excluído*"),"")</f>
        <v>350</v>
      </c>
      <c r="I17" s="55" t="str">
        <f>IF('DADOS e Estimativa'!I6&gt;0,IF(AND('DADOS e Estimativa'!$AJ6&lt;='DADOS e Estimativa'!I6,'DADOS e Estimativa'!I6&lt;='DADOS e Estimativa'!$AK6),'DADOS e Estimativa'!I6,"excluído*"),"")</f>
        <v>excluído*</v>
      </c>
      <c r="J17" s="55">
        <f>IF('DADOS e Estimativa'!J6&gt;0,IF(AND('DADOS e Estimativa'!$AJ6&lt;='DADOS e Estimativa'!J6,'DADOS e Estimativa'!J6&lt;='DADOS e Estimativa'!$AK6),'DADOS e Estimativa'!J6,"excluído*"),"")</f>
      </c>
      <c r="K17" s="55">
        <f>IF('DADOS e Estimativa'!K6&gt;0,IF(AND('DADOS e Estimativa'!$AJ6&lt;='DADOS e Estimativa'!K6,'DADOS e Estimativa'!K6&lt;='DADOS e Estimativa'!$AK6),'DADOS e Estimativa'!K6,"excluído*"),"")</f>
      </c>
      <c r="L17" s="55">
        <f>IF('DADOS e Estimativa'!L6&gt;0,IF(AND('DADOS e Estimativa'!$AJ6&lt;='DADOS e Estimativa'!L6,'DADOS e Estimativa'!L6&lt;='DADOS e Estimativa'!$AK6),'DADOS e Estimativa'!L6,"excluído*"),"")</f>
        <v>312.77</v>
      </c>
      <c r="M17" s="55">
        <f>IF('DADOS e Estimativa'!M6&gt;0,IF(AND('DADOS e Estimativa'!$AJ6&lt;='DADOS e Estimativa'!M6,'DADOS e Estimativa'!M6&lt;='DADOS e Estimativa'!$AK6),'DADOS e Estimativa'!M6,"excluído*"),"")</f>
      </c>
      <c r="N17" s="55">
        <f>IF('DADOS e Estimativa'!N6&gt;0,IF(AND('DADOS e Estimativa'!$AJ6&lt;='DADOS e Estimativa'!N6,'DADOS e Estimativa'!N6&lt;='DADOS e Estimativa'!$AK6),'DADOS e Estimativa'!N6,"excluído*"),"")</f>
      </c>
      <c r="O17" s="55">
        <f>IF('DADOS e Estimativa'!O6&gt;0,IF(AND('DADOS e Estimativa'!$AJ6&lt;='DADOS e Estimativa'!O6,'DADOS e Estimativa'!O6&lt;='DADOS e Estimativa'!$AK6),'DADOS e Estimativa'!O6,"excluído*"),"")</f>
      </c>
      <c r="P17" s="55">
        <f>IF('DADOS e Estimativa'!P6&gt;0,IF(AND('DADOS e Estimativa'!$AJ6&lt;='DADOS e Estimativa'!P6,'DADOS e Estimativa'!P6&lt;='DADOS e Estimativa'!$AK6),'DADOS e Estimativa'!P6,"excluído*"),"")</f>
        <v>409.66</v>
      </c>
      <c r="Q17" s="55">
        <f>IF('DADOS e Estimativa'!Q6&gt;0,IF(AND('DADOS e Estimativa'!$AJ6&lt;='DADOS e Estimativa'!Q6,'DADOS e Estimativa'!Q6&lt;='DADOS e Estimativa'!$AK6),'DADOS e Estimativa'!Q6,"excluído*"),"")</f>
      </c>
      <c r="R17" s="55">
        <f>IF('DADOS e Estimativa'!R6&gt;0,IF(AND('DADOS e Estimativa'!$AJ6&lt;='DADOS e Estimativa'!R6,'DADOS e Estimativa'!R6&lt;='DADOS e Estimativa'!$AK6),'DADOS e Estimativa'!R6,"excluído*"),"")</f>
        <v>389.36</v>
      </c>
      <c r="S17" s="55">
        <f>IF('DADOS e Estimativa'!S6&gt;0,IF(AND('DADOS e Estimativa'!$AJ6&lt;='DADOS e Estimativa'!S6,'DADOS e Estimativa'!S6&lt;='DADOS e Estimativa'!$AK6),'DADOS e Estimativa'!S6,"excluído*"),"")</f>
      </c>
      <c r="T17" s="55">
        <f>IF('DADOS e Estimativa'!T6&gt;0,IF(AND('DADOS e Estimativa'!$AJ6&lt;='DADOS e Estimativa'!T6,'DADOS e Estimativa'!T6&lt;='DADOS e Estimativa'!$AK6),'DADOS e Estimativa'!T6,"excluído*"),"")</f>
      </c>
      <c r="U17" s="55">
        <f>IF('DADOS e Estimativa'!U6&gt;0,IF(AND('DADOS e Estimativa'!$AJ6&lt;='DADOS e Estimativa'!U6,'DADOS e Estimativa'!U6&lt;='DADOS e Estimativa'!$AK6),'DADOS e Estimativa'!U6,"excluído*"),"")</f>
      </c>
      <c r="V17" s="55">
        <f>IF('DADOS e Estimativa'!V6&gt;0,IF(AND('DADOS e Estimativa'!$AJ6&lt;='DADOS e Estimativa'!V6,'DADOS e Estimativa'!V6&lt;='DADOS e Estimativa'!$AK6),'DADOS e Estimativa'!V6,"excluído*"),"")</f>
      </c>
      <c r="W17" s="55">
        <f>IF('DADOS e Estimativa'!W6&gt;0,IF(AND('DADOS e Estimativa'!$AJ6&lt;='DADOS e Estimativa'!W6,'DADOS e Estimativa'!W6&lt;='DADOS e Estimativa'!$AK6),'DADOS e Estimativa'!W6,"excluído*"),"")</f>
      </c>
      <c r="X17" s="55">
        <f>IF('DADOS e Estimativa'!X6&gt;0,IF(AND('DADOS e Estimativa'!$AJ6&lt;='DADOS e Estimativa'!X6,'DADOS e Estimativa'!X6&lt;='DADOS e Estimativa'!$AK6),'DADOS e Estimativa'!X6,"excluído*"),"")</f>
      </c>
      <c r="Y17" s="55">
        <f>IF('DADOS e Estimativa'!Y6&gt;0,IF(AND('DADOS e Estimativa'!$AJ6&lt;='DADOS e Estimativa'!Y6,'DADOS e Estimativa'!Y6&lt;='DADOS e Estimativa'!$AK6),'DADOS e Estimativa'!Y6,"excluído*"),"")</f>
      </c>
      <c r="Z17" s="55">
        <f>IF('DADOS e Estimativa'!Z6&gt;0,IF(AND('DADOS e Estimativa'!$AJ6&lt;='DADOS e Estimativa'!Z6,'DADOS e Estimativa'!Z6&lt;='DADOS e Estimativa'!$AK6),'DADOS e Estimativa'!Z6,"excluído*"),"")</f>
      </c>
      <c r="AA17" s="55">
        <f>IF('DADOS e Estimativa'!AA6&gt;0,IF(AND('DADOS e Estimativa'!$AJ6&lt;='DADOS e Estimativa'!AA6,'DADOS e Estimativa'!AA6&lt;='DADOS e Estimativa'!$AK6),'DADOS e Estimativa'!AA6,"excluído*"),"")</f>
      </c>
      <c r="AB17" s="55">
        <f>IF('DADOS e Estimativa'!AB6&gt;0,IF(AND('DADOS e Estimativa'!$AJ6&lt;='DADOS e Estimativa'!AB6,'DADOS e Estimativa'!AB6&lt;='DADOS e Estimativa'!$AK6),'DADOS e Estimativa'!AB6,"excluído*"),"")</f>
      </c>
      <c r="AC17" s="55">
        <f>IF('DADOS e Estimativa'!AC6&gt;0,IF(AND('DADOS e Estimativa'!$AJ6&lt;='DADOS e Estimativa'!AC6,'DADOS e Estimativa'!AC6&lt;='DADOS e Estimativa'!$AK6),'DADOS e Estimativa'!AC6,"excluído*"),"")</f>
      </c>
      <c r="AD17" s="55">
        <f>IF('DADOS e Estimativa'!AD6&gt;0,IF(AND('DADOS e Estimativa'!$AJ6&lt;='DADOS e Estimativa'!AD6,'DADOS e Estimativa'!AD6&lt;='DADOS e Estimativa'!$AK6),'DADOS e Estimativa'!AD6,"excluído*"),"")</f>
      </c>
      <c r="AE17" s="55">
        <f>IF('DADOS e Estimativa'!AE6&gt;0,IF(AND('DADOS e Estimativa'!$AJ6&lt;='DADOS e Estimativa'!AE6,'DADOS e Estimativa'!AE6&lt;='DADOS e Estimativa'!$AK6),'DADOS e Estimativa'!AE6,"excluído*"),"")</f>
      </c>
      <c r="AF17" s="55">
        <f>IF('DADOS e Estimativa'!AF6&gt;0,IF(AND('DADOS e Estimativa'!$AJ6&lt;='DADOS e Estimativa'!AF6,'DADOS e Estimativa'!AF6&lt;='DADOS e Estimativa'!$AK6),'DADOS e Estimativa'!AF6,"excluído*"),"")</f>
      </c>
      <c r="AG17" s="55">
        <f>IF('DADOS e Estimativa'!AG6&gt;0,IF(AND('DADOS e Estimativa'!$AJ6&lt;='DADOS e Estimativa'!AG6,'DADOS e Estimativa'!AG6&lt;='DADOS e Estimativa'!$AK6),'DADOS e Estimativa'!AG6,"excluído*"),"")</f>
      </c>
      <c r="AH17" s="127">
        <f>IF(SUM(F17:AG17)&gt;0,ROUND(AVERAGE(F17:AG17),2),"")</f>
        <v>377.16</v>
      </c>
      <c r="AI17" s="127"/>
      <c r="AJ17" s="128">
        <f>IF(AH17&lt;&gt;"",AH17*D17,"")</f>
        <v>377160</v>
      </c>
      <c r="AK17" s="128"/>
    </row>
    <row r="18" spans="1:37" ht="19.5" customHeight="1">
      <c r="A18" s="56">
        <f>IF('DADOS e Estimativa'!A7="","",'DADOS e Estimativa'!A7)</f>
      </c>
      <c r="B18" s="56"/>
      <c r="C18" s="57">
        <f>IF('DADOS e Estimativa'!C7="","",'DADOS e Estimativa'!C7)</f>
      </c>
      <c r="D18" s="58">
        <f>IF('DADOS e Estimativa'!D7="","",'DADOS e Estimativa'!D7)</f>
      </c>
      <c r="E18" s="59">
        <f>IF('DADOS e Estimativa'!E7="","",'DADOS e Estimativa'!E7)</f>
      </c>
      <c r="F18" s="60">
        <f>IF('DADOS e Estimativa'!F7&gt;0,IF(AND('DADOS e Estimativa'!$AJ7&lt;='DADOS e Estimativa'!F7,'DADOS e Estimativa'!F7&lt;='DADOS e Estimativa'!$AK7),'DADOS e Estimativa'!F7,"excluído*"),"")</f>
      </c>
      <c r="G18" s="60">
        <f>IF('DADOS e Estimativa'!G7&gt;0,IF(AND('DADOS e Estimativa'!$AJ7&lt;='DADOS e Estimativa'!G7,'DADOS e Estimativa'!G7&lt;='DADOS e Estimativa'!$AK7),'DADOS e Estimativa'!G7,"excluído*"),"")</f>
      </c>
      <c r="H18" s="60">
        <f>IF('DADOS e Estimativa'!H7&gt;0,IF(AND('DADOS e Estimativa'!$AJ7&lt;='DADOS e Estimativa'!H7,'DADOS e Estimativa'!H7&lt;='DADOS e Estimativa'!$AK7),'DADOS e Estimativa'!H7,"excluído*"),"")</f>
      </c>
      <c r="I18" s="60">
        <f>IF('DADOS e Estimativa'!I7&gt;0,IF(AND('DADOS e Estimativa'!$AJ7&lt;='DADOS e Estimativa'!I7,'DADOS e Estimativa'!I7&lt;='DADOS e Estimativa'!$AK7),'DADOS e Estimativa'!I7,"excluído*"),"")</f>
      </c>
      <c r="J18" s="60">
        <f>IF('DADOS e Estimativa'!J7&gt;0,IF(AND('DADOS e Estimativa'!$AJ7&lt;='DADOS e Estimativa'!J7,'DADOS e Estimativa'!J7&lt;='DADOS e Estimativa'!$AK7),'DADOS e Estimativa'!J7,"excluído*"),"")</f>
      </c>
      <c r="K18" s="60">
        <f>IF('DADOS e Estimativa'!K7&gt;0,IF(AND('DADOS e Estimativa'!$AJ7&lt;='DADOS e Estimativa'!K7,'DADOS e Estimativa'!K7&lt;='DADOS e Estimativa'!$AK7),'DADOS e Estimativa'!K7,"excluído*"),"")</f>
      </c>
      <c r="L18" s="60">
        <f>IF('DADOS e Estimativa'!L7&gt;0,IF(AND('DADOS e Estimativa'!$AJ7&lt;='DADOS e Estimativa'!L7,'DADOS e Estimativa'!L7&lt;='DADOS e Estimativa'!$AK7),'DADOS e Estimativa'!L7,"excluído*"),"")</f>
      </c>
      <c r="M18" s="60">
        <f>IF('DADOS e Estimativa'!M7&gt;0,IF(AND('DADOS e Estimativa'!$AJ7&lt;='DADOS e Estimativa'!M7,'DADOS e Estimativa'!M7&lt;='DADOS e Estimativa'!$AK7),'DADOS e Estimativa'!M7,"excluído*"),"")</f>
      </c>
      <c r="N18" s="60">
        <f>IF('DADOS e Estimativa'!N7&gt;0,IF(AND('DADOS e Estimativa'!$AJ7&lt;='DADOS e Estimativa'!N7,'DADOS e Estimativa'!N7&lt;='DADOS e Estimativa'!$AK7),'DADOS e Estimativa'!N7,"excluído*"),"")</f>
      </c>
      <c r="O18" s="60"/>
      <c r="P18" s="60">
        <f>IF('DADOS e Estimativa'!P7&gt;0,IF(AND('DADOS e Estimativa'!$AJ7&lt;='DADOS e Estimativa'!P7,'DADOS e Estimativa'!P7&lt;='DADOS e Estimativa'!$AK7),'DADOS e Estimativa'!P7,"excluído*"),"")</f>
      </c>
      <c r="Q18" s="60">
        <f>IF('DADOS e Estimativa'!Q7&gt;0,IF(AND('DADOS e Estimativa'!$AJ7&lt;='DADOS e Estimativa'!Q7,'DADOS e Estimativa'!Q7&lt;='DADOS e Estimativa'!$AK7),'DADOS e Estimativa'!Q7,"excluído*"),"")</f>
      </c>
      <c r="R18" s="60">
        <f>IF('DADOS e Estimativa'!R7&gt;0,IF(AND('DADOS e Estimativa'!$AJ7&lt;='DADOS e Estimativa'!R7,'DADOS e Estimativa'!R7&lt;='DADOS e Estimativa'!$AK7),'DADOS e Estimativa'!R7,"excluído*"),"")</f>
      </c>
      <c r="S18" s="60">
        <f>IF('DADOS e Estimativa'!S7&gt;0,IF(AND('DADOS e Estimativa'!$AJ7&lt;='DADOS e Estimativa'!S7,'DADOS e Estimativa'!S7&lt;='DADOS e Estimativa'!$AK7),'DADOS e Estimativa'!S7,"excluído*"),"")</f>
      </c>
      <c r="T18" s="60">
        <f>IF('DADOS e Estimativa'!T7&gt;0,IF(AND('DADOS e Estimativa'!$AJ7&lt;='DADOS e Estimativa'!T7,'DADOS e Estimativa'!T7&lt;='DADOS e Estimativa'!$AK7),'DADOS e Estimativa'!T7,"excluído*"),"")</f>
      </c>
      <c r="U18" s="60">
        <f>IF('DADOS e Estimativa'!U7&gt;0,IF(AND('DADOS e Estimativa'!$AJ7&lt;='DADOS e Estimativa'!U7,'DADOS e Estimativa'!U7&lt;='DADOS e Estimativa'!$AK7),'DADOS e Estimativa'!U7,"excluído*"),"")</f>
      </c>
      <c r="V18" s="60">
        <f>IF('DADOS e Estimativa'!V7&gt;0,IF(AND('DADOS e Estimativa'!$AJ7&lt;='DADOS e Estimativa'!V7,'DADOS e Estimativa'!V7&lt;='DADOS e Estimativa'!$AK7),'DADOS e Estimativa'!V7,"excluído*"),"")</f>
      </c>
      <c r="W18" s="60">
        <f>IF('DADOS e Estimativa'!W7&gt;0,IF(AND('DADOS e Estimativa'!$AJ7&lt;='DADOS e Estimativa'!W7,'DADOS e Estimativa'!W7&lt;='DADOS e Estimativa'!$AK7),'DADOS e Estimativa'!W7,"excluído*"),"")</f>
      </c>
      <c r="X18" s="60">
        <f>IF('DADOS e Estimativa'!X7&gt;0,IF(AND('DADOS e Estimativa'!$AJ7&lt;='DADOS e Estimativa'!X7,'DADOS e Estimativa'!X7&lt;='DADOS e Estimativa'!$AK7),'DADOS e Estimativa'!X7,"excluído*"),"")</f>
      </c>
      <c r="Y18" s="60">
        <f>IF('DADOS e Estimativa'!Y7&gt;0,IF(AND('DADOS e Estimativa'!$AJ7&lt;='DADOS e Estimativa'!Y7,'DADOS e Estimativa'!Y7&lt;='DADOS e Estimativa'!$AK7),'DADOS e Estimativa'!Y7,"excluído*"),"")</f>
      </c>
      <c r="Z18" s="60">
        <f>IF('DADOS e Estimativa'!Z7&gt;0,IF(AND('DADOS e Estimativa'!$AJ7&lt;='DADOS e Estimativa'!Z7,'DADOS e Estimativa'!Z7&lt;='DADOS e Estimativa'!$AK7),'DADOS e Estimativa'!Z7,"excluído*"),"")</f>
      </c>
      <c r="AA18" s="60">
        <f>IF('DADOS e Estimativa'!AA7&gt;0,IF(AND('DADOS e Estimativa'!$AJ7&lt;='DADOS e Estimativa'!AA7,'DADOS e Estimativa'!AA7&lt;='DADOS e Estimativa'!$AK7),'DADOS e Estimativa'!AA7,"excluído*"),"")</f>
      </c>
      <c r="AB18" s="60">
        <f>IF('DADOS e Estimativa'!AB7&gt;0,IF(AND('DADOS e Estimativa'!$AJ7&lt;='DADOS e Estimativa'!AB7,'DADOS e Estimativa'!AB7&lt;='DADOS e Estimativa'!$AK7),'DADOS e Estimativa'!AB7,"excluído*"),"")</f>
      </c>
      <c r="AC18" s="60">
        <f>IF('DADOS e Estimativa'!AC7&gt;0,IF(AND('DADOS e Estimativa'!$AJ7&lt;='DADOS e Estimativa'!AC7,'DADOS e Estimativa'!AC7&lt;='DADOS e Estimativa'!$AK7),'DADOS e Estimativa'!AC7,"excluído*"),"")</f>
      </c>
      <c r="AD18" s="60">
        <f>IF('DADOS e Estimativa'!AD7&gt;0,IF(AND('DADOS e Estimativa'!$AJ7&lt;='DADOS e Estimativa'!AD7,'DADOS e Estimativa'!AD7&lt;='DADOS e Estimativa'!$AK7),'DADOS e Estimativa'!AD7,"excluído*"),"")</f>
      </c>
      <c r="AE18" s="60">
        <f>IF('DADOS e Estimativa'!AE7&gt;0,IF(AND('DADOS e Estimativa'!$AJ7&lt;='DADOS e Estimativa'!AE7,'DADOS e Estimativa'!AE7&lt;='DADOS e Estimativa'!$AK7),'DADOS e Estimativa'!AE7,"excluído*"),"")</f>
      </c>
      <c r="AF18" s="60">
        <f>IF('DADOS e Estimativa'!AF7&gt;0,IF(AND('DADOS e Estimativa'!$AJ7&lt;='DADOS e Estimativa'!AF7,'DADOS e Estimativa'!AF7&lt;='DADOS e Estimativa'!$AK7),'DADOS e Estimativa'!AF7,"excluído*"),"")</f>
      </c>
      <c r="AG18" s="60">
        <f>IF('DADOS e Estimativa'!AG7&gt;0,IF(AND('DADOS e Estimativa'!$AJ7&lt;='DADOS e Estimativa'!AG7,'DADOS e Estimativa'!AG7&lt;='DADOS e Estimativa'!$AK7),'DADOS e Estimativa'!AG7,"excluído*"),"")</f>
      </c>
      <c r="AH18" s="130">
        <f>IF(SUM(F18:AG18)&gt;0,ROUND(AVERAGE(F18:AG18),2),"")</f>
      </c>
      <c r="AI18" s="130"/>
      <c r="AJ18" s="131">
        <f>IF(AH18&lt;&gt;"",AH18*D18,"")</f>
      </c>
      <c r="AK18" s="131"/>
    </row>
    <row r="19" spans="1:37" ht="19.5" customHeight="1">
      <c r="A19" s="51">
        <f>IF('DADOS e Estimativa'!A8="","",'DADOS e Estimativa'!A8)</f>
        <v>2</v>
      </c>
      <c r="B19" s="51" t="s">
        <v>26</v>
      </c>
      <c r="C19" s="52" t="str">
        <f>IF('DADOS e Estimativa'!C8="","",'DADOS e Estimativa'!C8)</f>
        <v>Cartucho de Toner – Lexmark MX421ADE</v>
      </c>
      <c r="D19" s="53">
        <f>IF('DADOS e Estimativa'!D8="","",'DADOS e Estimativa'!D8)</f>
        <v>1000</v>
      </c>
      <c r="E19" s="54" t="str">
        <f>IF('DADOS e Estimativa'!E8="","",'DADOS e Estimativa'!E8)</f>
        <v>un.</v>
      </c>
      <c r="F19" s="55" t="str">
        <f>IF('DADOS e Estimativa'!F8&gt;0,IF(AND('DADOS e Estimativa'!$AJ8&lt;='DADOS e Estimativa'!F8,'DADOS e Estimativa'!F8&lt;='DADOS e Estimativa'!$AK8),'DADOS e Estimativa'!F8,"excluído*"),"")</f>
        <v>excluído*</v>
      </c>
      <c r="G19" s="55">
        <f>IF('DADOS e Estimativa'!G8&gt;0,IF(AND('DADOS e Estimativa'!$AJ8&lt;='DADOS e Estimativa'!G8,'DADOS e Estimativa'!G8&lt;='DADOS e Estimativa'!$AK8),'DADOS e Estimativa'!G8,"excluído*"),"")</f>
        <v>910</v>
      </c>
      <c r="H19" s="55" t="str">
        <f>IF('DADOS e Estimativa'!H8&gt;0,IF(AND('DADOS e Estimativa'!$AJ8&lt;='DADOS e Estimativa'!H8,'DADOS e Estimativa'!H8&lt;='DADOS e Estimativa'!$AK8),'DADOS e Estimativa'!H8,"excluído*"),"")</f>
        <v>excluído*</v>
      </c>
      <c r="I19" s="55" t="str">
        <f>IF('DADOS e Estimativa'!I8&gt;0,IF(AND('DADOS e Estimativa'!$AJ8&lt;='DADOS e Estimativa'!I8,'DADOS e Estimativa'!I8&lt;='DADOS e Estimativa'!$AK8),'DADOS e Estimativa'!I8,"excluído*"),"")</f>
        <v>excluído*</v>
      </c>
      <c r="J19" s="55">
        <f>IF('DADOS e Estimativa'!J8&gt;0,IF(AND('DADOS e Estimativa'!$AJ8&lt;='DADOS e Estimativa'!J8,'DADOS e Estimativa'!J8&lt;='DADOS e Estimativa'!$AK8),'DADOS e Estimativa'!J8,"excluído*"),"")</f>
      </c>
      <c r="K19" s="55">
        <f>IF('DADOS e Estimativa'!K8&gt;0,IF(AND('DADOS e Estimativa'!$AJ8&lt;='DADOS e Estimativa'!K8,'DADOS e Estimativa'!K8&lt;='DADOS e Estimativa'!$AK8),'DADOS e Estimativa'!K8,"excluído*"),"")</f>
      </c>
      <c r="L19" s="55">
        <f>IF('DADOS e Estimativa'!L8&gt;0,IF(AND('DADOS e Estimativa'!$AJ8&lt;='DADOS e Estimativa'!L8,'DADOS e Estimativa'!L8&lt;='DADOS e Estimativa'!$AK8),'DADOS e Estimativa'!L8,"excluído*"),"")</f>
      </c>
      <c r="M19" s="55">
        <f>IF('DADOS e Estimativa'!M8&gt;0,IF(AND('DADOS e Estimativa'!$AJ8&lt;='DADOS e Estimativa'!M8,'DADOS e Estimativa'!M8&lt;='DADOS e Estimativa'!$AK8),'DADOS e Estimativa'!M8,"excluído*"),"")</f>
      </c>
      <c r="N19" s="55">
        <f>IF('DADOS e Estimativa'!N8&gt;0,IF(AND('DADOS e Estimativa'!$AJ8&lt;='DADOS e Estimativa'!N8,'DADOS e Estimativa'!N8&lt;='DADOS e Estimativa'!$AK8),'DADOS e Estimativa'!N8,"excluído*"),"")</f>
      </c>
      <c r="O19" s="55">
        <f>IF('DADOS e Estimativa'!O8&gt;0,IF(AND('DADOS e Estimativa'!$AJ8&lt;='DADOS e Estimativa'!O8,'DADOS e Estimativa'!O8&lt;='DADOS e Estimativa'!$AK8),'DADOS e Estimativa'!O8,"excluído*"),"")</f>
      </c>
      <c r="P19" s="55">
        <f>IF('DADOS e Estimativa'!P8&gt;0,IF(AND('DADOS e Estimativa'!$AJ8&lt;='DADOS e Estimativa'!P8,'DADOS e Estimativa'!P8&lt;='DADOS e Estimativa'!$AK8),'DADOS e Estimativa'!P8,"excluído*"),"")</f>
      </c>
      <c r="Q19" s="55">
        <f>IF('DADOS e Estimativa'!Q8&gt;0,IF(AND('DADOS e Estimativa'!$AJ8&lt;='DADOS e Estimativa'!Q8,'DADOS e Estimativa'!Q8&lt;='DADOS e Estimativa'!$AK8),'DADOS e Estimativa'!Q8,"excluído*"),"")</f>
      </c>
      <c r="R19" s="55">
        <f>IF('DADOS e Estimativa'!R8&gt;0,IF(AND('DADOS e Estimativa'!$AJ8&lt;='DADOS e Estimativa'!R8,'DADOS e Estimativa'!R8&lt;='DADOS e Estimativa'!$AK8),'DADOS e Estimativa'!R8,"excluído*"),"")</f>
      </c>
      <c r="S19" s="55">
        <f>IF('DADOS e Estimativa'!S8&gt;0,IF(AND('DADOS e Estimativa'!$AJ8&lt;='DADOS e Estimativa'!S8,'DADOS e Estimativa'!S8&lt;='DADOS e Estimativa'!$AK8),'DADOS e Estimativa'!S8,"excluído*"),"")</f>
        <v>894</v>
      </c>
      <c r="T19" s="55">
        <f>IF('DADOS e Estimativa'!T8&gt;0,IF(AND('DADOS e Estimativa'!$AJ8&lt;='DADOS e Estimativa'!T8,'DADOS e Estimativa'!T8&lt;='DADOS e Estimativa'!$AK8),'DADOS e Estimativa'!T8,"excluído*"),"")</f>
        <v>846.66</v>
      </c>
      <c r="U19" s="55">
        <f>IF('DADOS e Estimativa'!U8&gt;0,IF(AND('DADOS e Estimativa'!$AJ8&lt;='DADOS e Estimativa'!U8,'DADOS e Estimativa'!U8&lt;='DADOS e Estimativa'!$AK8),'DADOS e Estimativa'!U8,"excluído*"),"")</f>
        <v>906.11</v>
      </c>
      <c r="V19" s="55">
        <f>IF('DADOS e Estimativa'!V8&gt;0,IF(AND('DADOS e Estimativa'!$AJ8&lt;='DADOS e Estimativa'!V8,'DADOS e Estimativa'!V8&lt;='DADOS e Estimativa'!$AK8),'DADOS e Estimativa'!V8,"excluído*"),"")</f>
      </c>
      <c r="W19" s="55">
        <f>IF('DADOS e Estimativa'!W8&gt;0,IF(AND('DADOS e Estimativa'!$AJ8&lt;='DADOS e Estimativa'!W8,'DADOS e Estimativa'!W8&lt;='DADOS e Estimativa'!$AK8),'DADOS e Estimativa'!W8,"excluído*"),"")</f>
      </c>
      <c r="X19" s="55">
        <f>IF('DADOS e Estimativa'!X8&gt;0,IF(AND('DADOS e Estimativa'!$AJ8&lt;='DADOS e Estimativa'!X8,'DADOS e Estimativa'!X8&lt;='DADOS e Estimativa'!$AK8),'DADOS e Estimativa'!X8,"excluído*"),"")</f>
      </c>
      <c r="Y19" s="55">
        <f>IF('DADOS e Estimativa'!Y8&gt;0,IF(AND('DADOS e Estimativa'!$AJ8&lt;='DADOS e Estimativa'!Y8,'DADOS e Estimativa'!Y8&lt;='DADOS e Estimativa'!$AK8),'DADOS e Estimativa'!Y8,"excluído*"),"")</f>
      </c>
      <c r="Z19" s="55">
        <f>IF('DADOS e Estimativa'!Z8&gt;0,IF(AND('DADOS e Estimativa'!$AJ8&lt;='DADOS e Estimativa'!Z8,'DADOS e Estimativa'!Z8&lt;='DADOS e Estimativa'!$AK8),'DADOS e Estimativa'!Z8,"excluído*"),"")</f>
      </c>
      <c r="AA19" s="55">
        <f>IF('DADOS e Estimativa'!AA8&gt;0,IF(AND('DADOS e Estimativa'!$AJ8&lt;='DADOS e Estimativa'!AA8,'DADOS e Estimativa'!AA8&lt;='DADOS e Estimativa'!$AK8),'DADOS e Estimativa'!AA8,"excluído*"),"")</f>
      </c>
      <c r="AB19" s="55">
        <f>IF('DADOS e Estimativa'!AB8&gt;0,IF(AND('DADOS e Estimativa'!$AJ8&lt;='DADOS e Estimativa'!AB8,'DADOS e Estimativa'!AB8&lt;='DADOS e Estimativa'!$AK8),'DADOS e Estimativa'!AB8,"excluído*"),"")</f>
      </c>
      <c r="AC19" s="55">
        <f>IF('DADOS e Estimativa'!AC8&gt;0,IF(AND('DADOS e Estimativa'!$AJ8&lt;='DADOS e Estimativa'!AC8,'DADOS e Estimativa'!AC8&lt;='DADOS e Estimativa'!$AK8),'DADOS e Estimativa'!AC8,"excluído*"),"")</f>
      </c>
      <c r="AD19" s="55">
        <f>IF('DADOS e Estimativa'!AD8&gt;0,IF(AND('DADOS e Estimativa'!$AJ8&lt;='DADOS e Estimativa'!AD8,'DADOS e Estimativa'!AD8&lt;='DADOS e Estimativa'!$AK8),'DADOS e Estimativa'!AD8,"excluído*"),"")</f>
      </c>
      <c r="AE19" s="55">
        <f>IF('DADOS e Estimativa'!AE8&gt;0,IF(AND('DADOS e Estimativa'!$AJ8&lt;='DADOS e Estimativa'!AE8,'DADOS e Estimativa'!AE8&lt;='DADOS e Estimativa'!$AK8),'DADOS e Estimativa'!AE8,"excluído*"),"")</f>
      </c>
      <c r="AF19" s="55">
        <f>IF('DADOS e Estimativa'!AF8&gt;0,IF(AND('DADOS e Estimativa'!$AJ8&lt;='DADOS e Estimativa'!AF8,'DADOS e Estimativa'!AF8&lt;='DADOS e Estimativa'!$AK8),'DADOS e Estimativa'!AF8,"excluído*"),"")</f>
      </c>
      <c r="AG19" s="55">
        <f>IF('DADOS e Estimativa'!AG8&gt;0,IF(AND('DADOS e Estimativa'!$AJ8&lt;='DADOS e Estimativa'!AG8,'DADOS e Estimativa'!AG8&lt;='DADOS e Estimativa'!$AK8),'DADOS e Estimativa'!AG8,"excluído*"),"")</f>
      </c>
      <c r="AH19" s="127">
        <f>IF(SUM(F19:AG19)&gt;0,ROUND(AVERAGE(F19:AG19),2),"")</f>
        <v>889.19</v>
      </c>
      <c r="AI19" s="127"/>
      <c r="AJ19" s="128">
        <f>IF(AH19&lt;&gt;"",AH19*D19,"")</f>
        <v>889190</v>
      </c>
      <c r="AK19" s="128"/>
    </row>
    <row r="20" spans="1:37" ht="19.5" customHeight="1" thickBot="1">
      <c r="A20" s="56">
        <f>IF('DADOS e Estimativa'!A9="","",'DADOS e Estimativa'!A9)</f>
      </c>
      <c r="B20" s="56" t="s">
        <v>27</v>
      </c>
      <c r="C20" s="57" t="str">
        <f>IF('DADOS e Estimativa'!C9="","",'DADOS e Estimativa'!C9)</f>
        <v>Cilindor Fotocondutor – Lexmark MX421ADE</v>
      </c>
      <c r="D20" s="58">
        <f>IF('DADOS e Estimativa'!D9="","",'DADOS e Estimativa'!D9)</f>
        <v>600</v>
      </c>
      <c r="E20" s="59" t="str">
        <f>IF('DADOS e Estimativa'!E9="","",'DADOS e Estimativa'!E9)</f>
        <v>un.</v>
      </c>
      <c r="F20" s="60">
        <f>IF('DADOS e Estimativa'!F9&gt;0,IF(AND('DADOS e Estimativa'!$AJ9&lt;='DADOS e Estimativa'!F9,'DADOS e Estimativa'!F9&lt;='DADOS e Estimativa'!$AK9),'DADOS e Estimativa'!F9,"excluído*"),"")</f>
        <v>434.11</v>
      </c>
      <c r="G20" s="60">
        <f>IF('DADOS e Estimativa'!G9&gt;0,IF(AND('DADOS e Estimativa'!$AJ9&lt;='DADOS e Estimativa'!G9,'DADOS e Estimativa'!G9&lt;='DADOS e Estimativa'!$AK9),'DADOS e Estimativa'!G9,"excluído*"),"")</f>
        <v>415</v>
      </c>
      <c r="H20" s="60" t="str">
        <f>IF('DADOS e Estimativa'!H9&gt;0,IF(AND('DADOS e Estimativa'!$AJ9&lt;='DADOS e Estimativa'!H9,'DADOS e Estimativa'!H9&lt;='DADOS e Estimativa'!$AK9),'DADOS e Estimativa'!H9,"excluído*"),"")</f>
        <v>excluído*</v>
      </c>
      <c r="I20" s="60">
        <f>IF('DADOS e Estimativa'!I9&gt;0,IF(AND('DADOS e Estimativa'!$AJ9&lt;='DADOS e Estimativa'!I9,'DADOS e Estimativa'!I9&lt;='DADOS e Estimativa'!$AK9),'DADOS e Estimativa'!I9,"excluído*"),"")</f>
      </c>
      <c r="J20" s="60">
        <f>IF('DADOS e Estimativa'!J9&gt;0,IF(AND('DADOS e Estimativa'!$AJ9&lt;='DADOS e Estimativa'!J9,'DADOS e Estimativa'!J9&lt;='DADOS e Estimativa'!$AK9),'DADOS e Estimativa'!J9,"excluído*"),"")</f>
      </c>
      <c r="K20" s="60">
        <f>IF('DADOS e Estimativa'!K9&gt;0,IF(AND('DADOS e Estimativa'!$AJ9&lt;='DADOS e Estimativa'!K9,'DADOS e Estimativa'!K9&lt;='DADOS e Estimativa'!$AK9),'DADOS e Estimativa'!K9,"excluído*"),"")</f>
      </c>
      <c r="L20" s="60">
        <f>IF('DADOS e Estimativa'!L9&gt;0,IF(AND('DADOS e Estimativa'!$AJ9&lt;='DADOS e Estimativa'!L9,'DADOS e Estimativa'!L9&lt;='DADOS e Estimativa'!$AK9),'DADOS e Estimativa'!L9,"excluído*"),"")</f>
      </c>
      <c r="M20" s="60">
        <f>IF('DADOS e Estimativa'!M9&gt;0,IF(AND('DADOS e Estimativa'!$AJ9&lt;='DADOS e Estimativa'!M9,'DADOS e Estimativa'!M9&lt;='DADOS e Estimativa'!$AK9),'DADOS e Estimativa'!M9,"excluído*"),"")</f>
      </c>
      <c r="N20" s="60">
        <f>IF('DADOS e Estimativa'!N9&gt;0,IF(AND('DADOS e Estimativa'!$AJ9&lt;='DADOS e Estimativa'!N9,'DADOS e Estimativa'!N9&lt;='DADOS e Estimativa'!$AK9),'DADOS e Estimativa'!N9,"excluído*"),"")</f>
      </c>
      <c r="O20" s="60">
        <f>IF('DADOS e Estimativa'!O9&gt;0,IF(AND('DADOS e Estimativa'!$AJ9&lt;='DADOS e Estimativa'!O9,'DADOS e Estimativa'!O9&lt;='DADOS e Estimativa'!$AK9),'DADOS e Estimativa'!O9,"excluído*"),"")</f>
      </c>
      <c r="P20" s="60">
        <f>IF('DADOS e Estimativa'!P9&gt;0,IF(AND('DADOS e Estimativa'!$AJ9&lt;='DADOS e Estimativa'!P9,'DADOS e Estimativa'!P9&lt;='DADOS e Estimativa'!$AK9),'DADOS e Estimativa'!P9,"excluído*"),"")</f>
      </c>
      <c r="Q20" s="60">
        <f>IF('DADOS e Estimativa'!Q9&gt;0,IF(AND('DADOS e Estimativa'!$AJ9&lt;='DADOS e Estimativa'!Q9,'DADOS e Estimativa'!Q9&lt;='DADOS e Estimativa'!$AK9),'DADOS e Estimativa'!Q9,"excluído*"),"")</f>
      </c>
      <c r="R20" s="60">
        <f>IF('DADOS e Estimativa'!R9&gt;0,IF(AND('DADOS e Estimativa'!$AJ9&lt;='DADOS e Estimativa'!R9,'DADOS e Estimativa'!R9&lt;='DADOS e Estimativa'!$AK9),'DADOS e Estimativa'!R9,"excluído*"),"")</f>
      </c>
      <c r="S20" s="60" t="str">
        <f>IF('DADOS e Estimativa'!S9&gt;0,IF(AND('DADOS e Estimativa'!$AJ9&lt;='DADOS e Estimativa'!S9,'DADOS e Estimativa'!S9&lt;='DADOS e Estimativa'!$AK9),'DADOS e Estimativa'!S9,"excluído*"),"")</f>
        <v>excluído*</v>
      </c>
      <c r="T20" s="60">
        <f>IF('DADOS e Estimativa'!T9&gt;0,IF(AND('DADOS e Estimativa'!$AJ9&lt;='DADOS e Estimativa'!T9,'DADOS e Estimativa'!T9&lt;='DADOS e Estimativa'!$AK9),'DADOS e Estimativa'!T9,"excluído*"),"")</f>
      </c>
      <c r="U20" s="60">
        <f>IF('DADOS e Estimativa'!U9&gt;0,IF(AND('DADOS e Estimativa'!$AJ9&lt;='DADOS e Estimativa'!U9,'DADOS e Estimativa'!U9&lt;='DADOS e Estimativa'!$AK9),'DADOS e Estimativa'!U9,"excluído*"),"")</f>
      </c>
      <c r="V20" s="60">
        <f>IF('DADOS e Estimativa'!V9&gt;0,IF(AND('DADOS e Estimativa'!$AJ9&lt;='DADOS e Estimativa'!V9,'DADOS e Estimativa'!V9&lt;='DADOS e Estimativa'!$AK9),'DADOS e Estimativa'!V9,"excluído*"),"")</f>
        <v>393.9</v>
      </c>
      <c r="W20" s="60">
        <f>IF('DADOS e Estimativa'!W9&gt;0,IF(AND('DADOS e Estimativa'!$AJ9&lt;='DADOS e Estimativa'!W9,'DADOS e Estimativa'!W9&lt;='DADOS e Estimativa'!$AK9),'DADOS e Estimativa'!W9,"excluído*"),"")</f>
      </c>
      <c r="X20" s="60">
        <f>IF('DADOS e Estimativa'!X9&gt;0,IF(AND('DADOS e Estimativa'!$AJ9&lt;='DADOS e Estimativa'!X9,'DADOS e Estimativa'!X9&lt;='DADOS e Estimativa'!$AK9),'DADOS e Estimativa'!X9,"excluído*"),"")</f>
      </c>
      <c r="Y20" s="60">
        <f>IF('DADOS e Estimativa'!Y9&gt;0,IF(AND('DADOS e Estimativa'!$AJ9&lt;='DADOS e Estimativa'!Y9,'DADOS e Estimativa'!Y9&lt;='DADOS e Estimativa'!$AK9),'DADOS e Estimativa'!Y9,"excluído*"),"")</f>
      </c>
      <c r="Z20" s="60">
        <f>IF('DADOS e Estimativa'!Z9&gt;0,IF(AND('DADOS e Estimativa'!$AJ9&lt;='DADOS e Estimativa'!Z9,'DADOS e Estimativa'!Z9&lt;='DADOS e Estimativa'!$AK9),'DADOS e Estimativa'!Z9,"excluído*"),"")</f>
      </c>
      <c r="AA20" s="60">
        <f>IF('DADOS e Estimativa'!AA9&gt;0,IF(AND('DADOS e Estimativa'!$AJ9&lt;='DADOS e Estimativa'!AA9,'DADOS e Estimativa'!AA9&lt;='DADOS e Estimativa'!$AK9),'DADOS e Estimativa'!AA9,"excluído*"),"")</f>
      </c>
      <c r="AB20" s="60">
        <f>IF('DADOS e Estimativa'!AB9&gt;0,IF(AND('DADOS e Estimativa'!$AJ9&lt;='DADOS e Estimativa'!AB9,'DADOS e Estimativa'!AB9&lt;='DADOS e Estimativa'!$AK9),'DADOS e Estimativa'!AB9,"excluído*"),"")</f>
      </c>
      <c r="AC20" s="60">
        <f>IF('DADOS e Estimativa'!AC9&gt;0,IF(AND('DADOS e Estimativa'!$AJ9&lt;='DADOS e Estimativa'!AC9,'DADOS e Estimativa'!AC9&lt;='DADOS e Estimativa'!$AK9),'DADOS e Estimativa'!AC9,"excluído*"),"")</f>
      </c>
      <c r="AD20" s="60">
        <f>IF('DADOS e Estimativa'!AD9&gt;0,IF(AND('DADOS e Estimativa'!$AJ9&lt;='DADOS e Estimativa'!AD9,'DADOS e Estimativa'!AD9&lt;='DADOS e Estimativa'!$AK9),'DADOS e Estimativa'!AD9,"excluído*"),"")</f>
      </c>
      <c r="AE20" s="60">
        <f>IF('DADOS e Estimativa'!AE9&gt;0,IF(AND('DADOS e Estimativa'!$AJ9&lt;='DADOS e Estimativa'!AE9,'DADOS e Estimativa'!AE9&lt;='DADOS e Estimativa'!$AK9),'DADOS e Estimativa'!AE9,"excluído*"),"")</f>
      </c>
      <c r="AF20" s="60">
        <f>IF('DADOS e Estimativa'!AF9&gt;0,IF(AND('DADOS e Estimativa'!$AJ9&lt;='DADOS e Estimativa'!AF9,'DADOS e Estimativa'!AF9&lt;='DADOS e Estimativa'!$AK9),'DADOS e Estimativa'!AF9,"excluído*"),"")</f>
      </c>
      <c r="AG20" s="60">
        <f>IF('DADOS e Estimativa'!AG9&gt;0,IF(AND('DADOS e Estimativa'!$AJ9&lt;='DADOS e Estimativa'!AG9,'DADOS e Estimativa'!AG9&lt;='DADOS e Estimativa'!$AK9),'DADOS e Estimativa'!AG9,"excluído*"),"")</f>
      </c>
      <c r="AH20" s="130">
        <f>IF(SUM(F20:AG20)&gt;0,ROUND(AVERAGE(F20:AG20),2),"")</f>
        <v>414.34</v>
      </c>
      <c r="AI20" s="130"/>
      <c r="AJ20" s="131">
        <f>IF(AH20&lt;&gt;"",AH20*D20,"")</f>
        <v>248603.99999999997</v>
      </c>
      <c r="AK20" s="131"/>
    </row>
    <row r="21" spans="1:37" ht="14.25" thickBot="1" thickTop="1">
      <c r="A21" s="61"/>
      <c r="B21" s="61"/>
      <c r="C21" s="61"/>
      <c r="D21" s="62"/>
      <c r="E21" s="62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3"/>
      <c r="AJ21" s="61"/>
      <c r="AK21" s="61"/>
    </row>
    <row r="22" spans="1:37" ht="19.5" thickBot="1" thickTop="1">
      <c r="A22" s="64" t="s">
        <v>32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66"/>
      <c r="AJ22" s="129">
        <f>SUM(AJ16:AJ20)</f>
        <v>2678879</v>
      </c>
      <c r="AK22" s="129"/>
    </row>
    <row r="23" spans="1:36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  <c r="AI23" s="67"/>
      <c r="AJ23" s="67"/>
    </row>
    <row r="24" spans="1:34" ht="12.75">
      <c r="A24" s="69" t="s">
        <v>33</v>
      </c>
      <c r="B24" s="69"/>
      <c r="D24"/>
      <c r="E24"/>
      <c r="AH24" s="1"/>
    </row>
    <row r="25" spans="1:34" ht="12.75">
      <c r="A25" s="70" t="s">
        <v>34</v>
      </c>
      <c r="B25" s="70"/>
      <c r="C25" s="71"/>
      <c r="D25"/>
      <c r="E25"/>
      <c r="AH25" s="1"/>
    </row>
    <row r="26" spans="1:3" ht="12.75">
      <c r="A26" s="90"/>
      <c r="B26" s="71"/>
      <c r="C26" s="71"/>
    </row>
    <row r="27" spans="1:3" ht="12.75">
      <c r="A27" s="90" t="s">
        <v>53</v>
      </c>
      <c r="B27" s="71"/>
      <c r="C27" s="71"/>
    </row>
  </sheetData>
  <sheetProtection selectLockedCells="1" selectUnlockedCells="1"/>
  <mergeCells count="19">
    <mergeCell ref="AJ22:AK22"/>
    <mergeCell ref="AH18:AI18"/>
    <mergeCell ref="AJ18:AK18"/>
    <mergeCell ref="AH19:AI19"/>
    <mergeCell ref="AJ19:AK19"/>
    <mergeCell ref="AH20:AI20"/>
    <mergeCell ref="AJ20:AK20"/>
    <mergeCell ref="AH15:AI15"/>
    <mergeCell ref="AJ15:AK15"/>
    <mergeCell ref="AH16:AI16"/>
    <mergeCell ref="AJ16:AK16"/>
    <mergeCell ref="AH17:AI17"/>
    <mergeCell ref="AJ17:AK17"/>
    <mergeCell ref="AH12:AI12"/>
    <mergeCell ref="AJ12:AK12"/>
    <mergeCell ref="AH13:AI13"/>
    <mergeCell ref="AJ13:AK13"/>
    <mergeCell ref="AH14:AI14"/>
    <mergeCell ref="AJ14:AK14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44" r:id="rId1"/>
  <headerFooter alignWithMargins="0">
    <oddFooter xml:space="preserve">&amp;CCálculo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Christiano Carneiro Ferreira</dc:creator>
  <cp:keywords/>
  <dc:description/>
  <cp:lastModifiedBy>Christiano Carneiro Ferreira </cp:lastModifiedBy>
  <cp:lastPrinted>2019-10-30T16:02:00Z</cp:lastPrinted>
  <dcterms:created xsi:type="dcterms:W3CDTF">2019-10-29T20:06:12Z</dcterms:created>
  <dcterms:modified xsi:type="dcterms:W3CDTF">2019-10-30T16:02:58Z</dcterms:modified>
  <cp:category/>
  <cp:version/>
  <cp:contentType/>
  <cp:contentStatus/>
</cp:coreProperties>
</file>